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02664D1B-BEB0-4256-B8A2-9942FF018BBC}" xr6:coauthVersionLast="45" xr6:coauthVersionMax="45" xr10:uidLastSave="{00000000-0000-0000-0000-000000000000}"/>
  <bookViews>
    <workbookView xWindow="-110" yWindow="-110" windowWidth="19420" windowHeight="10420" tabRatio="823" activeTab="8" xr2:uid="{00000000-000D-0000-FFFF-FFFF00000000}"/>
  </bookViews>
  <sheets>
    <sheet name="xr" sheetId="1" r:id="rId1"/>
    <sheet name="Global Assumptions " sheetId="21" state="hidden" r:id="rId2"/>
    <sheet name="Capital Use (15M)" sheetId="22" state="hidden" r:id="rId3"/>
    <sheet name="Capital Use (15M inv)" sheetId="23" state="hidden" r:id="rId4"/>
    <sheet name="Test Instructions" sheetId="40" r:id="rId5"/>
    <sheet name="Income Statement Bud" sheetId="28" r:id="rId6"/>
    <sheet name="Income Statement Act" sheetId="29" r:id="rId7"/>
    <sheet name="Variances" sheetId="42" r:id="rId8"/>
    <sheet name="Explanation" sheetId="41" r:id="rId9"/>
    <sheet name="Capital Use (4M)" sheetId="25" state="hidden" r:id="rId10"/>
    <sheet name="Quarter '19 '20 P_L" sheetId="24" state="hidden" r:id="rId11"/>
    <sheet name="External Cap Table" sheetId="16" state="hidden" r:id="rId12"/>
    <sheet name="Summary Cap Table Internal" sheetId="17" state="hidden" r:id="rId13"/>
    <sheet name="Dilutable Shareholder Calc" sheetId="18" state="hidden" r:id="rId14"/>
  </sheets>
  <definedNames>
    <definedName name="_xlnm._FilterDatabase">#REF!</definedName>
    <definedName name="dd" localSheetId="3">#REF!</definedName>
    <definedName name="dd" localSheetId="2">#REF!</definedName>
    <definedName name="dd" localSheetId="9">#REF!</definedName>
    <definedName name="dd" localSheetId="13">#REF!</definedName>
    <definedName name="dd" localSheetId="11">#REF!</definedName>
    <definedName name="dd" localSheetId="6">#REF!</definedName>
    <definedName name="dd" localSheetId="5">#REF!</definedName>
    <definedName name="dd" localSheetId="10">#REF!</definedName>
    <definedName name="dd" localSheetId="12">#REF!</definedName>
    <definedName name="dd" localSheetId="7">#REF!</definedName>
    <definedName name="dd">#REF!</definedName>
    <definedName name="FiscalYearStartDate" localSheetId="3">#REF!</definedName>
    <definedName name="FiscalYearStartDate" localSheetId="2">#REF!</definedName>
    <definedName name="FiscalYearStartDate" localSheetId="9">#REF!</definedName>
    <definedName name="FiscalYearStartDate" localSheetId="13">#REF!</definedName>
    <definedName name="FiscalYearStartDate" localSheetId="11">#REF!</definedName>
    <definedName name="FiscalYearStartDate" localSheetId="6">#REF!</definedName>
    <definedName name="FiscalYearStartDate" localSheetId="5">#REF!</definedName>
    <definedName name="FiscalYearStartDate" localSheetId="10">#REF!</definedName>
    <definedName name="FiscalYearStartDate" localSheetId="12">#REF!</definedName>
    <definedName name="FiscalYearStartDate" localSheetId="7">#REF!</definedName>
    <definedName name="FiscalYearStartDate">#REF!</definedName>
    <definedName name="_xlnm.Print_Area" localSheetId="1">'Global Assumptions '!$A$1:$I$248</definedName>
    <definedName name="_xlnm.Print_Area" localSheetId="6">'Income Statement Act'!$A$1:$CP$62</definedName>
    <definedName name="_xlnm.Print_Area" localSheetId="5">'Income Statement Bud'!$A$1:$CP$62</definedName>
    <definedName name="_xlnm.Print_Area" localSheetId="10">'Quarter ''19 ''20 P_L'!$A$1:$K$60</definedName>
    <definedName name="_xlnm.Print_Area" localSheetId="7">Variances!#REF!</definedName>
    <definedName name="_xlnm.Print_Area">#REF!</definedName>
    <definedName name="_xlnm.Print_Titles">#REF!</definedName>
    <definedName name="Sales3" localSheetId="3">#REF!</definedName>
    <definedName name="Sales3" localSheetId="2">#REF!</definedName>
    <definedName name="Sales3" localSheetId="9">#REF!</definedName>
    <definedName name="Sales3" localSheetId="13">#REF!</definedName>
    <definedName name="Sales3" localSheetId="11">#REF!</definedName>
    <definedName name="Sales3" localSheetId="6">#REF!</definedName>
    <definedName name="Sales3" localSheetId="5">#REF!</definedName>
    <definedName name="Sales3" localSheetId="10">#REF!</definedName>
    <definedName name="Sales3" localSheetId="12">#REF!</definedName>
    <definedName name="Sales3" localSheetId="7">#REF!</definedName>
    <definedName name="Sales3">#REF!</definedName>
    <definedName name="z" localSheetId="6">#REF!</definedName>
    <definedName name="z" localSheetId="5">#REF!</definedName>
    <definedName name="z" localSheetId="7">#REF!</definedName>
    <definedName name="z">#REF!</definedName>
  </definedNames>
  <calcPr calcId="181029"/>
  <extLst>
    <ext xmlns:x14="http://schemas.microsoft.com/office/spreadsheetml/2009/9/main" uri="{79F54976-1DA5-4618-B147-4CDE4B953A38}">
      <x14:workbookPr defaultImageDpi="330"/>
    </ext>
  </extLst>
</workbook>
</file>

<file path=xl/calcChain.xml><?xml version="1.0" encoding="utf-8"?>
<calcChain xmlns="http://schemas.openxmlformats.org/spreadsheetml/2006/main">
  <c r="E59" i="42" l="1"/>
  <c r="B57" i="42"/>
  <c r="F56" i="42"/>
  <c r="B55" i="42"/>
  <c r="B18" i="42"/>
  <c r="B19" i="42"/>
  <c r="C29" i="42" l="1"/>
  <c r="G19" i="42"/>
  <c r="F19" i="42"/>
  <c r="E19" i="42"/>
  <c r="B29" i="42"/>
  <c r="C4" i="42"/>
  <c r="D5" i="42"/>
  <c r="D6" i="42"/>
  <c r="D7" i="42"/>
  <c r="D8" i="42"/>
  <c r="D9" i="42"/>
  <c r="D12" i="42"/>
  <c r="D13" i="42"/>
  <c r="D14" i="42"/>
  <c r="D15" i="42"/>
  <c r="D16" i="42"/>
  <c r="D18" i="42"/>
  <c r="D19" i="42"/>
  <c r="D22" i="42"/>
  <c r="D23" i="42"/>
  <c r="D26" i="42"/>
  <c r="D27" i="42"/>
  <c r="D28" i="42"/>
  <c r="D29" i="42"/>
  <c r="D30" i="42"/>
  <c r="D31" i="42"/>
  <c r="D32" i="42"/>
  <c r="D33" i="42"/>
  <c r="D34" i="42"/>
  <c r="D35" i="42"/>
  <c r="D36" i="42"/>
  <c r="D37" i="42"/>
  <c r="D40" i="42"/>
  <c r="D41" i="42"/>
  <c r="D42" i="42"/>
  <c r="D43" i="42"/>
  <c r="D44" i="42"/>
  <c r="D47" i="42"/>
  <c r="D48" i="42"/>
  <c r="D49" i="42"/>
  <c r="D50" i="42"/>
  <c r="D51" i="42"/>
  <c r="D52" i="42"/>
  <c r="D55" i="42"/>
  <c r="D56" i="42"/>
  <c r="D57" i="42"/>
  <c r="D58" i="42"/>
  <c r="D59" i="42"/>
  <c r="D4" i="42"/>
  <c r="E5" i="42"/>
  <c r="E6" i="42"/>
  <c r="E7" i="42"/>
  <c r="E8" i="42"/>
  <c r="E9" i="42"/>
  <c r="E12" i="42"/>
  <c r="E13" i="42"/>
  <c r="E14" i="42"/>
  <c r="E15" i="42"/>
  <c r="E16" i="42"/>
  <c r="E18" i="42"/>
  <c r="E22" i="42"/>
  <c r="E23" i="42"/>
  <c r="E26" i="42"/>
  <c r="E27" i="42"/>
  <c r="E28" i="42"/>
  <c r="E29" i="42"/>
  <c r="E30" i="42"/>
  <c r="E31" i="42"/>
  <c r="E32" i="42"/>
  <c r="E33" i="42"/>
  <c r="E34" i="42"/>
  <c r="E35" i="42"/>
  <c r="E36" i="42"/>
  <c r="E37" i="42"/>
  <c r="E40" i="42"/>
  <c r="E41" i="42"/>
  <c r="E42" i="42"/>
  <c r="E43" i="42"/>
  <c r="E44" i="42"/>
  <c r="E47" i="42"/>
  <c r="E48" i="42"/>
  <c r="E49" i="42"/>
  <c r="E50" i="42"/>
  <c r="E51" i="42"/>
  <c r="E52" i="42"/>
  <c r="E55" i="42"/>
  <c r="E56" i="42"/>
  <c r="E57" i="42"/>
  <c r="E58" i="42"/>
  <c r="E4" i="42"/>
  <c r="F5" i="42"/>
  <c r="F6" i="42"/>
  <c r="F7" i="42"/>
  <c r="F8" i="42"/>
  <c r="F9" i="42"/>
  <c r="F12" i="42"/>
  <c r="F13" i="42"/>
  <c r="F14" i="42"/>
  <c r="F15" i="42"/>
  <c r="F16" i="42"/>
  <c r="F18" i="42"/>
  <c r="F22" i="42"/>
  <c r="F23" i="42"/>
  <c r="F26" i="42"/>
  <c r="F27" i="42"/>
  <c r="F28" i="42"/>
  <c r="F29" i="42"/>
  <c r="F30" i="42"/>
  <c r="F31" i="42"/>
  <c r="F32" i="42"/>
  <c r="F33" i="42"/>
  <c r="F34" i="42"/>
  <c r="F35" i="42"/>
  <c r="F36" i="42"/>
  <c r="F37" i="42"/>
  <c r="F40" i="42"/>
  <c r="F41" i="42"/>
  <c r="F42" i="42"/>
  <c r="F43" i="42"/>
  <c r="F44" i="42"/>
  <c r="F47" i="42"/>
  <c r="F48" i="42"/>
  <c r="F49" i="42"/>
  <c r="F50" i="42"/>
  <c r="F51" i="42"/>
  <c r="F52" i="42"/>
  <c r="F55" i="42"/>
  <c r="F57" i="42"/>
  <c r="F58" i="42"/>
  <c r="F59" i="42"/>
  <c r="F4" i="42"/>
  <c r="G5" i="42"/>
  <c r="G6" i="42"/>
  <c r="G7" i="42"/>
  <c r="G8" i="42"/>
  <c r="G9" i="42"/>
  <c r="G12" i="42"/>
  <c r="G13" i="42"/>
  <c r="G14" i="42"/>
  <c r="G15" i="42"/>
  <c r="G16" i="42"/>
  <c r="G18" i="42"/>
  <c r="G22" i="42"/>
  <c r="G23" i="42"/>
  <c r="G26" i="42"/>
  <c r="G27" i="42"/>
  <c r="G28" i="42"/>
  <c r="G29" i="42"/>
  <c r="G30" i="42"/>
  <c r="G31" i="42"/>
  <c r="G32" i="42"/>
  <c r="G33" i="42"/>
  <c r="G34" i="42"/>
  <c r="G35" i="42"/>
  <c r="G36" i="42"/>
  <c r="G37" i="42"/>
  <c r="G40" i="42"/>
  <c r="G41" i="42"/>
  <c r="G42" i="42"/>
  <c r="G43" i="42"/>
  <c r="G44" i="42"/>
  <c r="G47" i="42"/>
  <c r="G48" i="42"/>
  <c r="G49" i="42"/>
  <c r="G50" i="42"/>
  <c r="G51" i="42"/>
  <c r="G52" i="42"/>
  <c r="G55" i="42"/>
  <c r="G56" i="42"/>
  <c r="G57" i="42"/>
  <c r="G58" i="42"/>
  <c r="G59" i="42"/>
  <c r="G4" i="42"/>
  <c r="H5" i="42"/>
  <c r="H6" i="42"/>
  <c r="H7" i="42"/>
  <c r="H8" i="42"/>
  <c r="H9" i="42"/>
  <c r="H12" i="42"/>
  <c r="H13" i="42"/>
  <c r="H14" i="42"/>
  <c r="H15" i="42"/>
  <c r="H16" i="42"/>
  <c r="H18" i="42"/>
  <c r="H19" i="42"/>
  <c r="H22" i="42"/>
  <c r="H23" i="42"/>
  <c r="H26" i="42"/>
  <c r="H27" i="42"/>
  <c r="H28" i="42"/>
  <c r="H29" i="42"/>
  <c r="H30" i="42"/>
  <c r="H31" i="42"/>
  <c r="H32" i="42"/>
  <c r="H33" i="42"/>
  <c r="H34" i="42"/>
  <c r="H35" i="42"/>
  <c r="H36" i="42"/>
  <c r="H37" i="42"/>
  <c r="H40" i="42"/>
  <c r="H41" i="42"/>
  <c r="H42" i="42"/>
  <c r="H43" i="42"/>
  <c r="H44" i="42"/>
  <c r="H47" i="42"/>
  <c r="H48" i="42"/>
  <c r="H49" i="42"/>
  <c r="H50" i="42"/>
  <c r="H51" i="42"/>
  <c r="H52" i="42"/>
  <c r="H55" i="42"/>
  <c r="H56" i="42"/>
  <c r="H57" i="42"/>
  <c r="H58" i="42"/>
  <c r="H59" i="42"/>
  <c r="H4" i="42"/>
  <c r="B56" i="42"/>
  <c r="B58" i="42"/>
  <c r="B59" i="42"/>
  <c r="C5" i="42"/>
  <c r="C6" i="42"/>
  <c r="C7" i="42"/>
  <c r="C8" i="42"/>
  <c r="C9" i="42"/>
  <c r="C12" i="42"/>
  <c r="C13" i="42"/>
  <c r="C14" i="42"/>
  <c r="C15" i="42"/>
  <c r="C16" i="42"/>
  <c r="C18" i="42"/>
  <c r="C19" i="42"/>
  <c r="C22" i="42"/>
  <c r="C23" i="42"/>
  <c r="C26" i="42"/>
  <c r="C27" i="42"/>
  <c r="C28" i="42"/>
  <c r="C30" i="42"/>
  <c r="C31" i="42"/>
  <c r="C32" i="42"/>
  <c r="C33" i="42"/>
  <c r="C34" i="42"/>
  <c r="C35" i="42"/>
  <c r="C36" i="42"/>
  <c r="C37" i="42"/>
  <c r="C40" i="42"/>
  <c r="C41" i="42"/>
  <c r="C42" i="42"/>
  <c r="C43" i="42"/>
  <c r="C44" i="42"/>
  <c r="C47" i="42"/>
  <c r="C48" i="42"/>
  <c r="C49" i="42"/>
  <c r="C50" i="42"/>
  <c r="C51" i="42"/>
  <c r="C52" i="42"/>
  <c r="C55" i="42"/>
  <c r="C56" i="42"/>
  <c r="C57" i="42"/>
  <c r="C58" i="42"/>
  <c r="C59" i="42"/>
  <c r="B5" i="42"/>
  <c r="B6" i="42"/>
  <c r="B7" i="42"/>
  <c r="B8" i="42"/>
  <c r="B9" i="42"/>
  <c r="B12" i="42"/>
  <c r="B13" i="42"/>
  <c r="B14" i="42"/>
  <c r="B15" i="42"/>
  <c r="B16" i="42"/>
  <c r="B22" i="42"/>
  <c r="B23" i="42"/>
  <c r="B26" i="42"/>
  <c r="B27" i="42"/>
  <c r="B28" i="42"/>
  <c r="B30" i="42"/>
  <c r="B31" i="42"/>
  <c r="B32" i="42"/>
  <c r="B33" i="42"/>
  <c r="B34" i="42"/>
  <c r="B35" i="42"/>
  <c r="B36" i="42"/>
  <c r="B37" i="42"/>
  <c r="B40" i="42"/>
  <c r="B41" i="42"/>
  <c r="B42" i="42"/>
  <c r="B43" i="42"/>
  <c r="B44" i="42"/>
  <c r="B47" i="42"/>
  <c r="B48" i="42"/>
  <c r="B49" i="42"/>
  <c r="B50" i="42"/>
  <c r="B51" i="42"/>
  <c r="B52" i="42"/>
  <c r="B4" i="42"/>
  <c r="D2" i="42"/>
  <c r="E2" i="42" s="1"/>
  <c r="F2" i="42" s="1"/>
  <c r="G2" i="42" s="1"/>
  <c r="H2" i="42" s="1"/>
  <c r="C2" i="42"/>
  <c r="E32" i="25" l="1"/>
  <c r="E31" i="25"/>
  <c r="F36" i="25"/>
  <c r="C28" i="25"/>
  <c r="D28" i="25"/>
  <c r="D18" i="25"/>
  <c r="E16" i="25"/>
  <c r="D16" i="25"/>
  <c r="C16" i="25"/>
  <c r="E12" i="25"/>
  <c r="D12" i="25"/>
  <c r="G3" i="25"/>
  <c r="F3" i="25"/>
  <c r="E3" i="25"/>
  <c r="C3" i="25"/>
  <c r="B3" i="25"/>
  <c r="D18" i="22" l="1"/>
  <c r="D14" i="22"/>
  <c r="B52" i="21"/>
  <c r="F38" i="21" s="1"/>
  <c r="G19" i="21"/>
  <c r="G33" i="21"/>
  <c r="G34" i="21"/>
  <c r="G22" i="21"/>
  <c r="H9" i="24"/>
  <c r="F19" i="21"/>
  <c r="F33" i="21"/>
  <c r="F22" i="21"/>
  <c r="K52" i="24"/>
  <c r="K51" i="24"/>
  <c r="K50" i="24"/>
  <c r="K49" i="24"/>
  <c r="K48" i="24"/>
  <c r="K47" i="24"/>
  <c r="K34" i="24"/>
  <c r="E20" i="23"/>
  <c r="K32" i="24"/>
  <c r="J51" i="24"/>
  <c r="J57" i="24" s="1"/>
  <c r="J38" i="24"/>
  <c r="J39" i="24" s="1"/>
  <c r="J34" i="24"/>
  <c r="J32" i="24"/>
  <c r="J21" i="24"/>
  <c r="I51" i="24"/>
  <c r="I57" i="24" s="1"/>
  <c r="I38" i="24"/>
  <c r="I39" i="24" s="1"/>
  <c r="I34" i="24"/>
  <c r="I32" i="24"/>
  <c r="I21" i="24"/>
  <c r="H21" i="24"/>
  <c r="H32" i="24"/>
  <c r="H34" i="24"/>
  <c r="H38" i="24"/>
  <c r="H39" i="24" s="1"/>
  <c r="H51" i="24"/>
  <c r="H57" i="24" s="1"/>
  <c r="G51" i="24"/>
  <c r="G57" i="24" s="1"/>
  <c r="G34" i="24"/>
  <c r="G32" i="24"/>
  <c r="G21" i="24"/>
  <c r="F38" i="24"/>
  <c r="F39" i="24" s="1"/>
  <c r="E51" i="24"/>
  <c r="E57" i="24" s="1"/>
  <c r="E39" i="24"/>
  <c r="E34" i="24"/>
  <c r="E32" i="24"/>
  <c r="E21" i="24"/>
  <c r="D51" i="24"/>
  <c r="D57" i="24" s="1"/>
  <c r="D39" i="24"/>
  <c r="D34" i="24"/>
  <c r="D32" i="24"/>
  <c r="D21" i="24"/>
  <c r="C51" i="24"/>
  <c r="C57" i="24" s="1"/>
  <c r="C39" i="24"/>
  <c r="C34" i="24"/>
  <c r="C32" i="24"/>
  <c r="C21" i="24"/>
  <c r="B34" i="24"/>
  <c r="B32" i="24"/>
  <c r="K21" i="24"/>
  <c r="K20" i="24"/>
  <c r="K19" i="24"/>
  <c r="K18" i="24"/>
  <c r="K15" i="24"/>
  <c r="K12" i="24"/>
  <c r="K11" i="24"/>
  <c r="B51" i="24"/>
  <c r="B57" i="24"/>
  <c r="B39" i="24"/>
  <c r="B21" i="24"/>
  <c r="F21" i="24"/>
  <c r="C3" i="22"/>
  <c r="B3" i="22"/>
  <c r="G3" i="22"/>
  <c r="F3" i="22"/>
  <c r="E3" i="22"/>
  <c r="I19" i="21"/>
  <c r="H19" i="21"/>
  <c r="E19" i="21"/>
  <c r="D19" i="21"/>
  <c r="H38" i="21"/>
  <c r="E33" i="22"/>
  <c r="F122" i="21"/>
  <c r="F121" i="21"/>
  <c r="F184" i="21"/>
  <c r="E6" i="21"/>
  <c r="F36" i="22"/>
  <c r="I49" i="21"/>
  <c r="F16" i="23"/>
  <c r="E18" i="23"/>
  <c r="F18" i="23"/>
  <c r="D16" i="23"/>
  <c r="D23" i="23"/>
  <c r="E16" i="23"/>
  <c r="C16" i="23"/>
  <c r="B173" i="21"/>
  <c r="E173" i="21"/>
  <c r="E16" i="22"/>
  <c r="D16" i="22"/>
  <c r="C16" i="22"/>
  <c r="H9" i="21"/>
  <c r="G173" i="21"/>
  <c r="H173" i="21" s="1"/>
  <c r="I173" i="21" s="1"/>
  <c r="B172" i="21"/>
  <c r="I22" i="21"/>
  <c r="H22" i="21"/>
  <c r="I33" i="21"/>
  <c r="I34" i="21"/>
  <c r="I35" i="21" s="1"/>
  <c r="H33" i="21"/>
  <c r="H34" i="21"/>
  <c r="H35" i="21"/>
  <c r="H43" i="21"/>
  <c r="E92" i="21"/>
  <c r="D33" i="21"/>
  <c r="D22" i="21"/>
  <c r="E145" i="21"/>
  <c r="E147" i="21"/>
  <c r="E33" i="21"/>
  <c r="E34" i="21"/>
  <c r="E22" i="21"/>
  <c r="D118" i="21"/>
  <c r="F14" i="18"/>
  <c r="E12" i="18"/>
  <c r="F12" i="18" s="1"/>
  <c r="F11" i="18"/>
  <c r="F9" i="18"/>
  <c r="E8" i="18"/>
  <c r="E7" i="18"/>
  <c r="D30" i="17"/>
  <c r="D7" i="17"/>
  <c r="D14" i="17"/>
  <c r="D6" i="17" s="1"/>
  <c r="E12" i="17" s="1"/>
  <c r="D20" i="16"/>
  <c r="D7" i="16" s="1"/>
  <c r="D8" i="16" s="1"/>
  <c r="F17" i="16" s="1"/>
  <c r="D14" i="16"/>
  <c r="D6" i="16" s="1"/>
  <c r="D120" i="21"/>
  <c r="D119" i="21"/>
  <c r="A187" i="21"/>
  <c r="A186" i="21"/>
  <c r="D143" i="21"/>
  <c r="D145" i="21"/>
  <c r="D124" i="21"/>
  <c r="D102" i="21"/>
  <c r="D104" i="21"/>
  <c r="D146" i="21"/>
  <c r="D117" i="21"/>
  <c r="D112" i="21"/>
  <c r="D125" i="21"/>
  <c r="D103" i="21"/>
  <c r="D111" i="21"/>
  <c r="D95" i="21"/>
  <c r="D105" i="21"/>
  <c r="D94" i="21"/>
  <c r="D106" i="21"/>
  <c r="D96" i="21"/>
  <c r="D98" i="21"/>
  <c r="D97" i="21"/>
  <c r="D109" i="21"/>
  <c r="D101" i="21"/>
  <c r="D123" i="21"/>
  <c r="D110" i="21"/>
  <c r="E81" i="21"/>
  <c r="F81" i="21"/>
  <c r="G81" i="21"/>
  <c r="H81" i="21"/>
  <c r="D142" i="21"/>
  <c r="D115" i="21"/>
  <c r="D93" i="21"/>
  <c r="D99" i="21"/>
  <c r="D34" i="21"/>
  <c r="E120" i="21"/>
  <c r="E119" i="21"/>
  <c r="D144" i="21"/>
  <c r="E104" i="21"/>
  <c r="E117" i="21"/>
  <c r="E105" i="21"/>
  <c r="I81" i="21"/>
  <c r="E106" i="21"/>
  <c r="E38" i="21"/>
  <c r="E43" i="21" s="1"/>
  <c r="D35" i="21"/>
  <c r="F105" i="21"/>
  <c r="E35" i="21"/>
  <c r="E97" i="21"/>
  <c r="E99" i="21"/>
  <c r="E95" i="21"/>
  <c r="E98" i="21"/>
  <c r="E12" i="21"/>
  <c r="E13" i="21" s="1"/>
  <c r="D81" i="21"/>
  <c r="C79" i="21"/>
  <c r="C82" i="21"/>
  <c r="C81" i="21"/>
  <c r="E13" i="16"/>
  <c r="E12" i="16"/>
  <c r="E14" i="16" s="1"/>
  <c r="E13" i="17"/>
  <c r="E14" i="17" s="1"/>
  <c r="D8" i="17"/>
  <c r="C78" i="21"/>
  <c r="E102" i="21"/>
  <c r="C80" i="21"/>
  <c r="E111" i="21"/>
  <c r="D80" i="21"/>
  <c r="D79" i="21"/>
  <c r="E110" i="21"/>
  <c r="E113" i="21"/>
  <c r="C133" i="21"/>
  <c r="F95" i="21"/>
  <c r="F120" i="21"/>
  <c r="F104" i="21"/>
  <c r="E107" i="21"/>
  <c r="F116" i="21"/>
  <c r="E118" i="21"/>
  <c r="F117" i="21"/>
  <c r="E112" i="21"/>
  <c r="E124" i="21"/>
  <c r="E125" i="21"/>
  <c r="F124" i="21"/>
  <c r="D116" i="21"/>
  <c r="E15" i="18"/>
  <c r="F15" i="18" s="1"/>
  <c r="D38" i="21"/>
  <c r="D43" i="21" s="1"/>
  <c r="G35" i="21"/>
  <c r="F99" i="21"/>
  <c r="F111" i="21"/>
  <c r="F119" i="21"/>
  <c r="F97" i="21"/>
  <c r="F113" i="21"/>
  <c r="F106" i="21"/>
  <c r="F13" i="17"/>
  <c r="F21" i="17"/>
  <c r="F110" i="21"/>
  <c r="F92" i="21"/>
  <c r="E109" i="21"/>
  <c r="E101" i="21"/>
  <c r="D161" i="21"/>
  <c r="E115" i="21"/>
  <c r="F98" i="21"/>
  <c r="F96" i="21"/>
  <c r="E96" i="21"/>
  <c r="E103" i="21"/>
  <c r="D147" i="21"/>
  <c r="E116" i="21"/>
  <c r="E94" i="21"/>
  <c r="F125" i="21"/>
  <c r="F19" i="18"/>
  <c r="G106" i="21"/>
  <c r="E80" i="21"/>
  <c r="F107" i="21"/>
  <c r="G92" i="21"/>
  <c r="E144" i="21"/>
  <c r="F94" i="21"/>
  <c r="D148" i="21"/>
  <c r="E123" i="21"/>
  <c r="G107" i="21"/>
  <c r="F101" i="21"/>
  <c r="E143" i="21"/>
  <c r="E93" i="21"/>
  <c r="E79" i="21"/>
  <c r="E91" i="21"/>
  <c r="E78" i="21"/>
  <c r="F102" i="21"/>
  <c r="B24" i="24"/>
  <c r="B27" i="24"/>
  <c r="F109" i="21"/>
  <c r="C28" i="22"/>
  <c r="F118" i="21"/>
  <c r="B26" i="24"/>
  <c r="C161" i="21"/>
  <c r="F115" i="21"/>
  <c r="F112" i="21"/>
  <c r="E161" i="21"/>
  <c r="F78" i="21"/>
  <c r="E12" i="22"/>
  <c r="D12" i="22"/>
  <c r="F161" i="21"/>
  <c r="H142" i="21"/>
  <c r="G161" i="21"/>
  <c r="H7" i="21"/>
  <c r="H161" i="21"/>
  <c r="I7" i="21"/>
  <c r="I161" i="21"/>
  <c r="I38" i="21" l="1"/>
  <c r="I43" i="21" s="1"/>
  <c r="F34" i="24"/>
  <c r="J9" i="24"/>
  <c r="I9" i="24"/>
  <c r="D9" i="24"/>
  <c r="D20" i="22"/>
  <c r="E20" i="22"/>
  <c r="D56" i="24"/>
  <c r="C20" i="23"/>
  <c r="E148" i="21"/>
  <c r="B56" i="24"/>
  <c r="F32" i="24"/>
  <c r="E56" i="24"/>
  <c r="C56" i="24"/>
  <c r="F80" i="21"/>
  <c r="F91" i="21"/>
  <c r="F103" i="21"/>
  <c r="E9" i="24"/>
  <c r="B9" i="24"/>
  <c r="C9" i="24"/>
  <c r="H103" i="21"/>
  <c r="G117" i="21"/>
  <c r="E142" i="21"/>
  <c r="F24" i="17"/>
  <c r="F20" i="17"/>
  <c r="F19" i="17"/>
  <c r="F22" i="17"/>
  <c r="F23" i="17"/>
  <c r="F28" i="17"/>
  <c r="F27" i="17"/>
  <c r="F12" i="17"/>
  <c r="F14" i="17" s="1"/>
  <c r="F25" i="17"/>
  <c r="F29" i="17"/>
  <c r="E83" i="21"/>
  <c r="E82" i="21"/>
  <c r="D175" i="21"/>
  <c r="C26" i="24"/>
  <c r="F26" i="17"/>
  <c r="F18" i="18"/>
  <c r="E18" i="18"/>
  <c r="E19" i="18"/>
  <c r="F144" i="21"/>
  <c r="F18" i="16"/>
  <c r="F20" i="16" s="1"/>
  <c r="F12" i="16"/>
  <c r="F19" i="16"/>
  <c r="F13" i="16"/>
  <c r="E146" i="21"/>
  <c r="D91" i="21"/>
  <c r="D82" i="21"/>
  <c r="D78" i="21"/>
  <c r="E20" i="25"/>
  <c r="D23" i="21"/>
  <c r="F43" i="21"/>
  <c r="F34" i="21"/>
  <c r="G9" i="24"/>
  <c r="G38" i="21"/>
  <c r="H121" i="21"/>
  <c r="G121" i="21"/>
  <c r="G122" i="21"/>
  <c r="F82" i="21"/>
  <c r="F123" i="21"/>
  <c r="C27" i="24"/>
  <c r="F83" i="21"/>
  <c r="F84" i="21"/>
  <c r="I103" i="21"/>
  <c r="F93" i="21"/>
  <c r="F79" i="21"/>
  <c r="G103" i="21"/>
  <c r="C24" i="24"/>
  <c r="F9" i="24" l="1"/>
  <c r="C20" i="22"/>
  <c r="C20" i="25"/>
  <c r="D20" i="25"/>
  <c r="D20" i="23"/>
  <c r="G144" i="21"/>
  <c r="D25" i="23"/>
  <c r="E25" i="23" s="1"/>
  <c r="F25" i="23" s="1"/>
  <c r="G148" i="21"/>
  <c r="F143" i="21"/>
  <c r="G118" i="21"/>
  <c r="F35" i="21"/>
  <c r="F20" i="25"/>
  <c r="F20" i="23"/>
  <c r="F20" i="22"/>
  <c r="C84" i="21"/>
  <c r="C85" i="21"/>
  <c r="H117" i="21"/>
  <c r="F148" i="21"/>
  <c r="D26" i="23"/>
  <c r="E26" i="23" s="1"/>
  <c r="F26" i="23" s="1"/>
  <c r="K9" i="24"/>
  <c r="H106" i="21"/>
  <c r="G43" i="21"/>
  <c r="G38" i="24"/>
  <c r="G39" i="24" s="1"/>
  <c r="C83" i="21"/>
  <c r="D85" i="21"/>
  <c r="D84" i="21"/>
  <c r="F30" i="17"/>
  <c r="F14" i="16"/>
  <c r="D83" i="21"/>
  <c r="D133" i="21"/>
  <c r="D134" i="21"/>
  <c r="B29" i="24"/>
  <c r="G142" i="21"/>
  <c r="H122" i="21"/>
  <c r="F85" i="21"/>
  <c r="G97" i="21"/>
  <c r="G96" i="21"/>
  <c r="G98" i="21"/>
  <c r="G99" i="21"/>
  <c r="G120" i="21"/>
  <c r="G119" i="21"/>
  <c r="H97" i="21"/>
  <c r="H99" i="21"/>
  <c r="H119" i="21"/>
  <c r="G104" i="21"/>
  <c r="G110" i="21"/>
  <c r="G113" i="21"/>
  <c r="H92" i="21"/>
  <c r="G116" i="21"/>
  <c r="I106" i="21"/>
  <c r="G94" i="21"/>
  <c r="G102" i="21"/>
  <c r="H118" i="21"/>
  <c r="H104" i="21"/>
  <c r="H110" i="21"/>
  <c r="I92" i="21"/>
  <c r="H116" i="21"/>
  <c r="H94" i="21"/>
  <c r="H107" i="21"/>
  <c r="H102" i="21"/>
  <c r="D169" i="21" l="1"/>
  <c r="D184" i="21"/>
  <c r="E30" i="24"/>
  <c r="C30" i="24"/>
  <c r="F147" i="21"/>
  <c r="E62" i="21"/>
  <c r="C29" i="24"/>
  <c r="B30" i="24"/>
  <c r="G147" i="21"/>
  <c r="H148" i="21"/>
  <c r="H144" i="21"/>
  <c r="I121" i="21"/>
  <c r="C33" i="23"/>
  <c r="H125" i="21"/>
  <c r="I117" i="21"/>
  <c r="H120" i="21"/>
  <c r="G125" i="21"/>
  <c r="I122" i="21"/>
  <c r="E26" i="24"/>
  <c r="H113" i="21"/>
  <c r="I94" i="21"/>
  <c r="I110" i="21"/>
  <c r="I120" i="21"/>
  <c r="H98" i="21"/>
  <c r="I107" i="21"/>
  <c r="G112" i="21"/>
  <c r="E57" i="21" l="1"/>
  <c r="D149" i="21"/>
  <c r="I148" i="21"/>
  <c r="G146" i="21"/>
  <c r="I118" i="21"/>
  <c r="E33" i="23"/>
  <c r="D33" i="23"/>
  <c r="I97" i="21"/>
  <c r="D24" i="23"/>
  <c r="E24" i="23" s="1"/>
  <c r="F24" i="23" s="1"/>
  <c r="F146" i="21"/>
  <c r="E84" i="21"/>
  <c r="H147" i="21"/>
  <c r="D75" i="21"/>
  <c r="I113" i="21"/>
  <c r="I119" i="21"/>
  <c r="D30" i="24"/>
  <c r="F30" i="24" s="1"/>
  <c r="I116" i="21"/>
  <c r="F27" i="25"/>
  <c r="D26" i="24"/>
  <c r="F26" i="24" s="1"/>
  <c r="I98" i="21"/>
  <c r="I99" i="21"/>
  <c r="I104" i="21"/>
  <c r="I102" i="21"/>
  <c r="H112" i="21"/>
  <c r="D154" i="21" l="1"/>
  <c r="C154" i="21"/>
  <c r="E141" i="21"/>
  <c r="D57" i="21"/>
  <c r="C57" i="21"/>
  <c r="E154" i="21"/>
  <c r="D62" i="21"/>
  <c r="I144" i="21"/>
  <c r="F142" i="21"/>
  <c r="D139" i="21"/>
  <c r="C75" i="21"/>
  <c r="D51" i="21"/>
  <c r="E85" i="21"/>
  <c r="F33" i="25"/>
  <c r="F33" i="22"/>
  <c r="F33" i="23"/>
  <c r="H146" i="21"/>
  <c r="I125" i="21"/>
  <c r="E149" i="21"/>
  <c r="C27" i="23"/>
  <c r="C28" i="23" s="1"/>
  <c r="E51" i="21"/>
  <c r="I147" i="21"/>
  <c r="C31" i="24"/>
  <c r="F27" i="22"/>
  <c r="F27" i="23"/>
  <c r="F28" i="23" s="1"/>
  <c r="I112" i="21"/>
  <c r="F133" i="21"/>
  <c r="F154" i="21"/>
  <c r="D141" i="21" l="1"/>
  <c r="B6" i="24"/>
  <c r="B13" i="24"/>
  <c r="B14" i="24" s="1"/>
  <c r="C51" i="21"/>
  <c r="D29" i="24"/>
  <c r="C62" i="21"/>
  <c r="I146" i="21"/>
  <c r="E11" i="23"/>
  <c r="E12" i="23" s="1"/>
  <c r="B7" i="24"/>
  <c r="E27" i="25"/>
  <c r="E28" i="25" s="1"/>
  <c r="E27" i="22"/>
  <c r="E28" i="22" s="1"/>
  <c r="E27" i="23"/>
  <c r="E28" i="23" s="1"/>
  <c r="C11" i="25"/>
  <c r="C12" i="25" s="1"/>
  <c r="C11" i="22"/>
  <c r="C12" i="22" s="1"/>
  <c r="C11" i="23"/>
  <c r="C12" i="23" s="1"/>
  <c r="D24" i="24"/>
  <c r="B8" i="24"/>
  <c r="C179" i="21"/>
  <c r="E134" i="21"/>
  <c r="B5" i="24"/>
  <c r="C139" i="21"/>
  <c r="D225" i="21" l="1"/>
  <c r="E69" i="21"/>
  <c r="C69" i="21"/>
  <c r="C6" i="21"/>
  <c r="E47" i="21"/>
  <c r="E245" i="21"/>
  <c r="E244" i="21"/>
  <c r="E201" i="21"/>
  <c r="E242" i="21"/>
  <c r="E243" i="21"/>
  <c r="E214" i="21"/>
  <c r="E203" i="21"/>
  <c r="E204" i="21"/>
  <c r="E215" i="21"/>
  <c r="E228" i="21"/>
  <c r="E200" i="21"/>
  <c r="E202" i="21"/>
  <c r="E222" i="21"/>
  <c r="E224" i="21"/>
  <c r="D214" i="21"/>
  <c r="D6" i="21"/>
  <c r="D228" i="21"/>
  <c r="D204" i="21"/>
  <c r="D232" i="21"/>
  <c r="D233" i="21"/>
  <c r="D215" i="21"/>
  <c r="D69" i="21"/>
  <c r="D226" i="21"/>
  <c r="D227" i="21"/>
  <c r="D223" i="21"/>
  <c r="D220" i="21"/>
  <c r="D203" i="21"/>
  <c r="D224" i="21"/>
  <c r="D201" i="21"/>
  <c r="D218" i="21"/>
  <c r="D202" i="21"/>
  <c r="D221" i="21"/>
  <c r="D222" i="21"/>
  <c r="I142" i="21"/>
  <c r="D47" i="21"/>
  <c r="D208" i="21"/>
  <c r="F11" i="23"/>
  <c r="F12" i="23" s="1"/>
  <c r="B10" i="24"/>
  <c r="E199" i="21"/>
  <c r="E131" i="21"/>
  <c r="E219" i="21"/>
  <c r="D199" i="21"/>
  <c r="E75" i="21"/>
  <c r="E218" i="21"/>
  <c r="D200" i="21"/>
  <c r="G26" i="24"/>
  <c r="E207" i="21" l="1"/>
  <c r="E208" i="21"/>
  <c r="D207" i="21"/>
  <c r="D179" i="21"/>
  <c r="G30" i="24"/>
  <c r="H31" i="24"/>
  <c r="D131" i="21"/>
  <c r="E31" i="24"/>
  <c r="D11" i="23"/>
  <c r="D12" i="23" s="1"/>
  <c r="D210" i="21"/>
  <c r="D211" i="21" s="1"/>
  <c r="D68" i="21"/>
  <c r="E24" i="24"/>
  <c r="F24" i="24" s="1"/>
  <c r="F134" i="21"/>
  <c r="E210" i="21"/>
  <c r="E211" i="21" s="1"/>
  <c r="E68" i="21"/>
  <c r="C7" i="24"/>
  <c r="C6" i="24"/>
  <c r="B25" i="24"/>
  <c r="C8" i="24"/>
  <c r="C68" i="21"/>
  <c r="E48" i="21"/>
  <c r="E70" i="21"/>
  <c r="D27" i="24"/>
  <c r="D31" i="24"/>
  <c r="G109" i="21"/>
  <c r="D194" i="21" l="1"/>
  <c r="E179" i="21"/>
  <c r="E225" i="21"/>
  <c r="C28" i="24"/>
  <c r="D219" i="21"/>
  <c r="G31" i="24"/>
  <c r="B31" i="24"/>
  <c r="F31" i="24" s="1"/>
  <c r="D229" i="21"/>
  <c r="E29" i="24"/>
  <c r="F29" i="24" s="1"/>
  <c r="F75" i="21"/>
  <c r="B16" i="24"/>
  <c r="B55" i="24"/>
  <c r="B28" i="24"/>
  <c r="E139" i="21"/>
  <c r="E221" i="21"/>
  <c r="G33" i="25"/>
  <c r="G33" i="22"/>
  <c r="G33" i="23"/>
  <c r="D27" i="23"/>
  <c r="D28" i="23" s="1"/>
  <c r="D27" i="22"/>
  <c r="D28" i="22" s="1"/>
  <c r="F149" i="21"/>
  <c r="E133" i="21"/>
  <c r="E220" i="21"/>
  <c r="E55" i="24"/>
  <c r="D55" i="24"/>
  <c r="C55" i="24"/>
  <c r="F179" i="21" l="1"/>
  <c r="D235" i="21"/>
  <c r="H30" i="24"/>
  <c r="E27" i="24"/>
  <c r="F27" i="24" s="1"/>
  <c r="E175" i="21"/>
  <c r="E226" i="21"/>
  <c r="H55" i="24"/>
  <c r="G55" i="24"/>
  <c r="I55" i="24"/>
  <c r="C30" i="25"/>
  <c r="C34" i="25" s="1"/>
  <c r="C30" i="22"/>
  <c r="C34" i="22" s="1"/>
  <c r="C30" i="23"/>
  <c r="C5" i="24"/>
  <c r="C13" i="24"/>
  <c r="J55" i="24"/>
  <c r="B17" i="24"/>
  <c r="D191" i="21" l="1"/>
  <c r="D195" i="21" s="1"/>
  <c r="I31" i="24"/>
  <c r="D28" i="24"/>
  <c r="C14" i="24"/>
  <c r="C10" i="24"/>
  <c r="C25" i="24"/>
  <c r="D6" i="24"/>
  <c r="D7" i="24"/>
  <c r="G24" i="24"/>
  <c r="C31" i="23"/>
  <c r="F55" i="24"/>
  <c r="G101" i="21"/>
  <c r="H26" i="24"/>
  <c r="G93" i="21"/>
  <c r="D247" i="21" l="1"/>
  <c r="D237" i="21"/>
  <c r="G29" i="24"/>
  <c r="F56" i="24"/>
  <c r="H56" i="24"/>
  <c r="I56" i="24"/>
  <c r="G56" i="24"/>
  <c r="J56" i="24"/>
  <c r="E233" i="21"/>
  <c r="E232" i="21"/>
  <c r="F139" i="21"/>
  <c r="D241" i="21"/>
  <c r="D13" i="24"/>
  <c r="K55" i="24"/>
  <c r="G175" i="21"/>
  <c r="C16" i="24"/>
  <c r="C17" i="24" s="1"/>
  <c r="C184" i="21"/>
  <c r="G27" i="24"/>
  <c r="G123" i="21"/>
  <c r="K38" i="24" l="1"/>
  <c r="K39" i="24"/>
  <c r="F12" i="21"/>
  <c r="D8" i="24"/>
  <c r="D14" i="24"/>
  <c r="D244" i="21"/>
  <c r="D242" i="21"/>
  <c r="D5" i="24"/>
  <c r="C32" i="23"/>
  <c r="C34" i="23" s="1"/>
  <c r="G83" i="21"/>
  <c r="G115" i="21"/>
  <c r="G78" i="21"/>
  <c r="G91" i="21"/>
  <c r="G105" i="21"/>
  <c r="G80" i="21"/>
  <c r="C141" i="21" l="1"/>
  <c r="C175" i="21"/>
  <c r="K56" i="24"/>
  <c r="I30" i="24"/>
  <c r="G143" i="21"/>
  <c r="D243" i="21"/>
  <c r="H24" i="24"/>
  <c r="F145" i="21"/>
  <c r="C19" i="25"/>
  <c r="C21" i="25" s="1"/>
  <c r="C36" i="25" s="1"/>
  <c r="C19" i="22"/>
  <c r="C21" i="22" s="1"/>
  <c r="C36" i="22" s="1"/>
  <c r="C19" i="23"/>
  <c r="C21" i="23" s="1"/>
  <c r="G124" i="21"/>
  <c r="G82" i="21"/>
  <c r="D10" i="24"/>
  <c r="G95" i="21"/>
  <c r="G79" i="21"/>
  <c r="G111" i="21"/>
  <c r="D25" i="24"/>
  <c r="E28" i="24"/>
  <c r="F28" i="24" s="1"/>
  <c r="G85" i="21"/>
  <c r="G84" i="21"/>
  <c r="I26" i="24"/>
  <c r="H29" i="24" l="1"/>
  <c r="H175" i="21"/>
  <c r="E184" i="21"/>
  <c r="E227" i="21"/>
  <c r="D16" i="24"/>
  <c r="D17" i="24" s="1"/>
  <c r="D245" i="21"/>
  <c r="H27" i="24"/>
  <c r="F141" i="21" l="1"/>
  <c r="F57" i="21"/>
  <c r="C169" i="21"/>
  <c r="E8" i="24"/>
  <c r="F51" i="21"/>
  <c r="E5" i="24"/>
  <c r="E6" i="24"/>
  <c r="J30" i="24"/>
  <c r="D248" i="21"/>
  <c r="D193" i="21"/>
  <c r="F62" i="21"/>
  <c r="E7" i="24"/>
  <c r="J26" i="24"/>
  <c r="G149" i="21"/>
  <c r="E13" i="24" l="1"/>
  <c r="G28" i="24"/>
  <c r="C191" i="21"/>
  <c r="F7" i="24"/>
  <c r="E14" i="24"/>
  <c r="F13" i="24"/>
  <c r="F14" i="24" s="1"/>
  <c r="E10" i="24"/>
  <c r="M6" i="24" s="1"/>
  <c r="F5" i="24"/>
  <c r="B33" i="24"/>
  <c r="I175" i="21"/>
  <c r="F6" i="24"/>
  <c r="F8" i="24"/>
  <c r="J31" i="24"/>
  <c r="I24" i="24"/>
  <c r="E169" i="21" l="1"/>
  <c r="E194" i="21" s="1"/>
  <c r="E223" i="21"/>
  <c r="I29" i="24"/>
  <c r="M7" i="24"/>
  <c r="M8" i="24"/>
  <c r="M5" i="24"/>
  <c r="E16" i="24"/>
  <c r="E17" i="24" s="1"/>
  <c r="I27" i="24"/>
  <c r="G134" i="21"/>
  <c r="B35" i="24"/>
  <c r="B41" i="24" s="1"/>
  <c r="B42" i="24" s="1"/>
  <c r="F10" i="24"/>
  <c r="F16" i="24" s="1"/>
  <c r="F17" i="24" s="1"/>
  <c r="F2" i="21"/>
  <c r="F6" i="21" s="1"/>
  <c r="G8" i="24"/>
  <c r="K31" i="24"/>
  <c r="G179" i="21"/>
  <c r="E25" i="24"/>
  <c r="K26" i="24"/>
  <c r="G133" i="21"/>
  <c r="K30" i="24" l="1"/>
  <c r="G154" i="21"/>
  <c r="F219" i="21"/>
  <c r="E229" i="21"/>
  <c r="G13" i="24"/>
  <c r="G14" i="24" s="1"/>
  <c r="D240" i="21"/>
  <c r="F199" i="21"/>
  <c r="F203" i="21"/>
  <c r="F214" i="21"/>
  <c r="F215" i="21"/>
  <c r="F228" i="21"/>
  <c r="F69" i="21"/>
  <c r="F204" i="21"/>
  <c r="F224" i="21"/>
  <c r="F220" i="21"/>
  <c r="F218" i="21"/>
  <c r="F225" i="21"/>
  <c r="F226" i="21"/>
  <c r="F221" i="21"/>
  <c r="F232" i="21"/>
  <c r="F222" i="21"/>
  <c r="F233" i="21"/>
  <c r="F200" i="21"/>
  <c r="F201" i="21"/>
  <c r="F202" i="21"/>
  <c r="F13" i="21"/>
  <c r="F7" i="21"/>
  <c r="G7" i="21"/>
  <c r="F207" i="21"/>
  <c r="B54" i="24"/>
  <c r="B58" i="24"/>
  <c r="B59" i="24" s="1"/>
  <c r="F47" i="21"/>
  <c r="F48" i="21" s="1"/>
  <c r="F208" i="21"/>
  <c r="F25" i="24"/>
  <c r="G5" i="24"/>
  <c r="F131" i="21" l="1"/>
  <c r="F194" i="21" s="1"/>
  <c r="H28" i="24"/>
  <c r="E191" i="21"/>
  <c r="E195" i="21" s="1"/>
  <c r="E235" i="21"/>
  <c r="G7" i="24"/>
  <c r="F70" i="21"/>
  <c r="J24" i="24"/>
  <c r="G6" i="24"/>
  <c r="F68" i="21"/>
  <c r="F210" i="21"/>
  <c r="F211" i="21" s="1"/>
  <c r="C33" i="24" l="1"/>
  <c r="G10" i="24"/>
  <c r="E237" i="21"/>
  <c r="C35" i="24"/>
  <c r="C41" i="24" s="1"/>
  <c r="C42" i="24" s="1"/>
  <c r="K24" i="24"/>
  <c r="G75" i="21"/>
  <c r="J27" i="24"/>
  <c r="H109" i="21"/>
  <c r="H13" i="24" l="1"/>
  <c r="H14" i="24" s="1"/>
  <c r="E240" i="21"/>
  <c r="E241" i="21"/>
  <c r="E247" i="21"/>
  <c r="E193" i="21"/>
  <c r="E248" i="21"/>
  <c r="J29" i="24"/>
  <c r="E30" i="25"/>
  <c r="E34" i="25" s="1"/>
  <c r="E30" i="22"/>
  <c r="E34" i="22" s="1"/>
  <c r="E30" i="23"/>
  <c r="I96" i="21"/>
  <c r="H8" i="24"/>
  <c r="C54" i="24"/>
  <c r="C58" i="24"/>
  <c r="C59" i="24" s="1"/>
  <c r="D30" i="25"/>
  <c r="D34" i="25" s="1"/>
  <c r="D30" i="22"/>
  <c r="D34" i="22" s="1"/>
  <c r="D30" i="23"/>
  <c r="B46" i="24"/>
  <c r="H96" i="21"/>
  <c r="G16" i="24"/>
  <c r="G17" i="24" s="1"/>
  <c r="C193" i="21" l="1"/>
  <c r="D31" i="23"/>
  <c r="H5" i="24"/>
  <c r="D33" i="24"/>
  <c r="B45" i="24"/>
  <c r="G25" i="24"/>
  <c r="H6" i="24"/>
  <c r="K27" i="24"/>
  <c r="G139" i="21"/>
  <c r="B49" i="24"/>
  <c r="B47" i="24"/>
  <c r="F30" i="25"/>
  <c r="F30" i="22"/>
  <c r="F30" i="23"/>
  <c r="H7" i="24"/>
  <c r="H101" i="21"/>
  <c r="H93" i="21"/>
  <c r="I28" i="24" l="1"/>
  <c r="I8" i="24"/>
  <c r="H10" i="24"/>
  <c r="P6" i="24" s="1"/>
  <c r="D35" i="24"/>
  <c r="D41" i="24" s="1"/>
  <c r="D42" i="24" s="1"/>
  <c r="E31" i="23"/>
  <c r="B48" i="24"/>
  <c r="I6" i="24"/>
  <c r="H123" i="21"/>
  <c r="P7" i="24" l="1"/>
  <c r="I13" i="24"/>
  <c r="I14" i="24" s="1"/>
  <c r="D58" i="24"/>
  <c r="D59" i="24" s="1"/>
  <c r="D54" i="24"/>
  <c r="C46" i="24"/>
  <c r="C47" i="24"/>
  <c r="C45" i="24"/>
  <c r="B50" i="24"/>
  <c r="P8" i="24"/>
  <c r="H83" i="21"/>
  <c r="H115" i="21"/>
  <c r="I7" i="24"/>
  <c r="H25" i="24"/>
  <c r="F31" i="25"/>
  <c r="F31" i="22"/>
  <c r="F31" i="23"/>
  <c r="D32" i="23"/>
  <c r="D34" i="23" s="1"/>
  <c r="P5" i="24"/>
  <c r="H16" i="24"/>
  <c r="H17" i="24" s="1"/>
  <c r="H105" i="21"/>
  <c r="H80" i="21"/>
  <c r="H91" i="21"/>
  <c r="H78" i="21"/>
  <c r="I5" i="24" l="1"/>
  <c r="I10" i="24" s="1"/>
  <c r="E19" i="25"/>
  <c r="E21" i="25" s="1"/>
  <c r="E36" i="25" s="1"/>
  <c r="E19" i="22"/>
  <c r="E21" i="22" s="1"/>
  <c r="E36" i="22" s="1"/>
  <c r="E19" i="23"/>
  <c r="E21" i="23" s="1"/>
  <c r="H111" i="21"/>
  <c r="H85" i="21"/>
  <c r="I16" i="24"/>
  <c r="D19" i="25"/>
  <c r="D21" i="25" s="1"/>
  <c r="D36" i="25" s="1"/>
  <c r="D19" i="22"/>
  <c r="D21" i="22" s="1"/>
  <c r="D36" i="22" s="1"/>
  <c r="D19" i="23"/>
  <c r="D21" i="23" s="1"/>
  <c r="D36" i="23" s="1"/>
  <c r="H124" i="21"/>
  <c r="H82" i="21"/>
  <c r="H95" i="21"/>
  <c r="H79" i="21"/>
  <c r="C48" i="24"/>
  <c r="E32" i="23"/>
  <c r="E34" i="23" s="1"/>
  <c r="G12" i="21"/>
  <c r="G13" i="21" s="1"/>
  <c r="E33" i="24"/>
  <c r="G145" i="21"/>
  <c r="H143" i="21"/>
  <c r="H84" i="21"/>
  <c r="O5" i="24" l="1"/>
  <c r="O7" i="24"/>
  <c r="J28" i="24"/>
  <c r="I36" i="22"/>
  <c r="E36" i="23"/>
  <c r="I36" i="25"/>
  <c r="E35" i="24"/>
  <c r="E41" i="24" s="1"/>
  <c r="E42" i="24" s="1"/>
  <c r="F33" i="24"/>
  <c r="F35" i="24" s="1"/>
  <c r="F41" i="24" s="1"/>
  <c r="F42" i="24" s="1"/>
  <c r="F227" i="21"/>
  <c r="I17" i="24"/>
  <c r="O6" i="24"/>
  <c r="O8" i="24"/>
  <c r="C49" i="24"/>
  <c r="F19" i="25"/>
  <c r="F19" i="22"/>
  <c r="F19" i="23"/>
  <c r="F21" i="23" s="1"/>
  <c r="F32" i="25"/>
  <c r="F32" i="23"/>
  <c r="F34" i="23" s="1"/>
  <c r="F32" i="22"/>
  <c r="K28" i="24" l="1"/>
  <c r="E58" i="24"/>
  <c r="E59" i="24" s="1"/>
  <c r="E54" i="24"/>
  <c r="C50" i="24"/>
  <c r="J5" i="24"/>
  <c r="F36" i="23"/>
  <c r="I36" i="23" s="1"/>
  <c r="I25" i="24"/>
  <c r="F54" i="24"/>
  <c r="H149" i="21"/>
  <c r="G141" i="21" l="1"/>
  <c r="G57" i="21"/>
  <c r="G62" i="21"/>
  <c r="D46" i="24"/>
  <c r="K6" i="24"/>
  <c r="K7" i="24"/>
  <c r="G51" i="21"/>
  <c r="H179" i="21"/>
  <c r="J6" i="24"/>
  <c r="J7" i="24"/>
  <c r="K8" i="24"/>
  <c r="J8" i="24"/>
  <c r="H154" i="21" l="1"/>
  <c r="G33" i="24"/>
  <c r="G35" i="24" s="1"/>
  <c r="G41" i="24" s="1"/>
  <c r="G42" i="24" s="1"/>
  <c r="G54" i="24" s="1"/>
  <c r="J10" i="24"/>
  <c r="N5" i="24" s="1"/>
  <c r="F223" i="21"/>
  <c r="D47" i="24"/>
  <c r="D45" i="24"/>
  <c r="J13" i="24"/>
  <c r="J14" i="24" s="1"/>
  <c r="H134" i="21"/>
  <c r="H133" i="21"/>
  <c r="G58" i="24" l="1"/>
  <c r="G59" i="24" s="1"/>
  <c r="N6" i="24"/>
  <c r="N8" i="24"/>
  <c r="N7" i="24"/>
  <c r="F229" i="21"/>
  <c r="D49" i="24"/>
  <c r="D48" i="24"/>
  <c r="K5" i="24"/>
  <c r="J16" i="24"/>
  <c r="J17" i="24" s="1"/>
  <c r="F191" i="21" l="1"/>
  <c r="F195" i="21" s="1"/>
  <c r="F235" i="21"/>
  <c r="E46" i="24"/>
  <c r="E45" i="24"/>
  <c r="D50" i="24"/>
  <c r="K10" i="24"/>
  <c r="Q5" i="24" s="1"/>
  <c r="H75" i="21"/>
  <c r="G215" i="21"/>
  <c r="G204" i="21"/>
  <c r="G214" i="21"/>
  <c r="G228" i="21"/>
  <c r="G203" i="21"/>
  <c r="G232" i="21"/>
  <c r="G233" i="21"/>
  <c r="G226" i="21"/>
  <c r="G224" i="21"/>
  <c r="G225" i="21"/>
  <c r="G220" i="21"/>
  <c r="G218" i="21"/>
  <c r="G221" i="21"/>
  <c r="G222" i="21"/>
  <c r="G202" i="21"/>
  <c r="G201" i="21"/>
  <c r="G200" i="21"/>
  <c r="J25" i="24"/>
  <c r="G199" i="21"/>
  <c r="G207" i="21"/>
  <c r="K13" i="24"/>
  <c r="H33" i="24"/>
  <c r="H35" i="24" s="1"/>
  <c r="H41" i="24" s="1"/>
  <c r="H42" i="24" s="1"/>
  <c r="G46" i="24"/>
  <c r="K25" i="24" l="1"/>
  <c r="F237" i="21"/>
  <c r="G45" i="24"/>
  <c r="E47" i="24"/>
  <c r="H139" i="21"/>
  <c r="G47" i="24"/>
  <c r="E48" i="24"/>
  <c r="H58" i="24"/>
  <c r="H59" i="24" s="1"/>
  <c r="H54" i="24"/>
  <c r="G208" i="21"/>
  <c r="K14" i="24"/>
  <c r="G47" i="21"/>
  <c r="Q6" i="24"/>
  <c r="Q7" i="24"/>
  <c r="Q8" i="24"/>
  <c r="G219" i="21"/>
  <c r="I109" i="21"/>
  <c r="E49" i="24" l="1"/>
  <c r="G131" i="21"/>
  <c r="F247" i="21"/>
  <c r="F46" i="24"/>
  <c r="F48" i="24" s="1"/>
  <c r="F241" i="21"/>
  <c r="E50" i="24"/>
  <c r="G48" i="24"/>
  <c r="G210" i="21"/>
  <c r="G211" i="21" s="1"/>
  <c r="G68" i="21"/>
  <c r="K16" i="24"/>
  <c r="K17" i="24" s="1"/>
  <c r="G69" i="21"/>
  <c r="G70" i="21"/>
  <c r="G48" i="21"/>
  <c r="G49" i="24"/>
  <c r="F49" i="24" l="1"/>
  <c r="F50" i="24"/>
  <c r="F240" i="21"/>
  <c r="F45" i="24"/>
  <c r="F242" i="21"/>
  <c r="F244" i="21"/>
  <c r="G50" i="24"/>
  <c r="I33" i="24"/>
  <c r="I35" i="24" s="1"/>
  <c r="I41" i="24" s="1"/>
  <c r="I42" i="24" s="1"/>
  <c r="I93" i="21"/>
  <c r="I101" i="21"/>
  <c r="F51" i="24" l="1"/>
  <c r="F58" i="24" s="1"/>
  <c r="F59" i="24" s="1"/>
  <c r="F243" i="21"/>
  <c r="I83" i="21"/>
  <c r="I115" i="21"/>
  <c r="I54" i="24"/>
  <c r="I58" i="24"/>
  <c r="I59" i="24" s="1"/>
  <c r="I123" i="21"/>
  <c r="F57" i="24" l="1"/>
  <c r="F245" i="21"/>
  <c r="H46" i="24"/>
  <c r="I78" i="21"/>
  <c r="I91" i="21"/>
  <c r="I105" i="21"/>
  <c r="I80" i="21"/>
  <c r="F193" i="21" l="1"/>
  <c r="F248" i="21"/>
  <c r="H45" i="24"/>
  <c r="I143" i="21"/>
  <c r="I124" i="21"/>
  <c r="I82" i="21"/>
  <c r="I95" i="21"/>
  <c r="I79" i="21"/>
  <c r="I111" i="21"/>
  <c r="J33" i="24"/>
  <c r="J35" i="24" s="1"/>
  <c r="J41" i="24" s="1"/>
  <c r="J42" i="24" s="1"/>
  <c r="I85" i="21"/>
  <c r="I46" i="24"/>
  <c r="H47" i="24"/>
  <c r="H145" i="21"/>
  <c r="I84" i="21"/>
  <c r="K33" i="24" l="1"/>
  <c r="H49" i="24"/>
  <c r="H48" i="24"/>
  <c r="J54" i="24"/>
  <c r="J58" i="24"/>
  <c r="J59" i="24" s="1"/>
  <c r="H12" i="21"/>
  <c r="H13" i="21" s="1"/>
  <c r="H141" i="21" l="1"/>
  <c r="G227" i="21"/>
  <c r="G184" i="21"/>
  <c r="H50" i="24"/>
  <c r="I47" i="24"/>
  <c r="I149" i="21"/>
  <c r="I154" i="21" l="1"/>
  <c r="H57" i="21"/>
  <c r="I45" i="24"/>
  <c r="I49" i="24"/>
  <c r="I48" i="24"/>
  <c r="I179" i="21"/>
  <c r="I134" i="21"/>
  <c r="H62" i="21" l="1"/>
  <c r="G169" i="21"/>
  <c r="G194" i="21" s="1"/>
  <c r="K29" i="24"/>
  <c r="G223" i="21"/>
  <c r="H51" i="21"/>
  <c r="J46" i="24"/>
  <c r="I75" i="21"/>
  <c r="I133" i="21"/>
  <c r="K35" i="24" l="1"/>
  <c r="G229" i="21"/>
  <c r="I50" i="24"/>
  <c r="J45" i="24"/>
  <c r="J47" i="24"/>
  <c r="H131" i="21" l="1"/>
  <c r="G191" i="21"/>
  <c r="G195" i="21" s="1"/>
  <c r="K41" i="24"/>
  <c r="G235" i="21"/>
  <c r="I139" i="21"/>
  <c r="J48" i="24"/>
  <c r="J49" i="24"/>
  <c r="K42" i="24" l="1"/>
  <c r="G237" i="21"/>
  <c r="H204" i="21"/>
  <c r="H215" i="21"/>
  <c r="H203" i="21"/>
  <c r="H228" i="21"/>
  <c r="H214" i="21"/>
  <c r="H232" i="21"/>
  <c r="H233" i="21"/>
  <c r="H226" i="21"/>
  <c r="H224" i="21"/>
  <c r="H225" i="21"/>
  <c r="H220" i="21"/>
  <c r="H218" i="21"/>
  <c r="H221" i="21"/>
  <c r="H222" i="21"/>
  <c r="H201" i="21"/>
  <c r="H200" i="21"/>
  <c r="H202" i="21"/>
  <c r="H47" i="21"/>
  <c r="H208" i="21"/>
  <c r="H199" i="21"/>
  <c r="H219" i="21"/>
  <c r="H207" i="21"/>
  <c r="J50" i="24"/>
  <c r="K54" i="24" l="1"/>
  <c r="G247" i="21"/>
  <c r="K46" i="24"/>
  <c r="G241" i="21"/>
  <c r="H69" i="21"/>
  <c r="H210" i="21"/>
  <c r="H211" i="21" s="1"/>
  <c r="H68" i="21"/>
  <c r="H48" i="21"/>
  <c r="H70" i="21"/>
  <c r="G242" i="21" l="1"/>
  <c r="G244" i="21"/>
  <c r="K45" i="24"/>
  <c r="G240" i="21"/>
  <c r="G243" i="21" l="1"/>
  <c r="K57" i="24" l="1"/>
  <c r="G245" i="21"/>
  <c r="G193" i="21" l="1"/>
  <c r="G248" i="21"/>
  <c r="K58" i="24"/>
  <c r="K59" i="24" s="1"/>
  <c r="I145" i="21"/>
  <c r="I141" i="21" l="1"/>
  <c r="H184" i="21"/>
  <c r="H227" i="21" l="1"/>
  <c r="I12" i="21"/>
  <c r="I13" i="21" s="1"/>
  <c r="I62" i="21" l="1"/>
  <c r="H169" i="21"/>
  <c r="H194" i="21" s="1"/>
  <c r="H223" i="21"/>
  <c r="I57" i="21" l="1"/>
  <c r="H229" i="21"/>
  <c r="I51" i="21"/>
  <c r="H235" i="21" l="1"/>
  <c r="H191" i="21"/>
  <c r="H195" i="21" s="1"/>
  <c r="I47" i="21" l="1"/>
  <c r="I48" i="21" s="1"/>
  <c r="H237" i="21"/>
  <c r="I199" i="21"/>
  <c r="I70" i="21" l="1"/>
  <c r="I131" i="21"/>
  <c r="H241" i="21"/>
  <c r="H240" i="21"/>
  <c r="H247" i="21"/>
  <c r="G30" i="25"/>
  <c r="G30" i="23"/>
  <c r="G30" i="22"/>
  <c r="I215" i="21"/>
  <c r="I228" i="21"/>
  <c r="I204" i="21"/>
  <c r="I214" i="21"/>
  <c r="I203" i="21"/>
  <c r="I240" i="21"/>
  <c r="I232" i="21"/>
  <c r="I233" i="21"/>
  <c r="I226" i="21"/>
  <c r="I224" i="21"/>
  <c r="I225" i="21"/>
  <c r="I220" i="21"/>
  <c r="I218" i="21"/>
  <c r="I221" i="21"/>
  <c r="I222" i="21"/>
  <c r="I200" i="21"/>
  <c r="I207" i="21"/>
  <c r="I201" i="21"/>
  <c r="I202" i="21"/>
  <c r="I208" i="21"/>
  <c r="I219" i="21" l="1"/>
  <c r="H244" i="21"/>
  <c r="H242" i="21"/>
  <c r="I69" i="21"/>
  <c r="I68" i="21"/>
  <c r="I210" i="21"/>
  <c r="I211" i="21" s="1"/>
  <c r="H243" i="21" l="1"/>
  <c r="G31" i="25"/>
  <c r="G31" i="22"/>
  <c r="G31" i="23"/>
  <c r="H245" i="21" l="1"/>
  <c r="H248" i="21" l="1"/>
  <c r="H193" i="21"/>
  <c r="G32" i="25"/>
  <c r="G32" i="23"/>
  <c r="G32" i="22"/>
  <c r="I184" i="21" l="1"/>
  <c r="I227" i="21"/>
  <c r="I169" i="21"/>
  <c r="I194" i="21" s="1"/>
  <c r="I223" i="21"/>
  <c r="I229" i="21" l="1"/>
  <c r="I191" i="21" l="1"/>
  <c r="I195" i="21" s="1"/>
  <c r="I235" i="21"/>
  <c r="I237" i="21" l="1"/>
  <c r="I241" i="21" l="1"/>
  <c r="I247" i="21"/>
  <c r="I244" i="21" l="1"/>
  <c r="I242" i="21"/>
  <c r="I243" i="21" l="1"/>
  <c r="I245" i="21" l="1"/>
  <c r="I248" i="21" l="1"/>
  <c r="I193" i="21"/>
</calcChain>
</file>

<file path=xl/sharedStrings.xml><?xml version="1.0" encoding="utf-8"?>
<sst xmlns="http://schemas.openxmlformats.org/spreadsheetml/2006/main" count="779" uniqueCount="306">
  <si>
    <t>FY2019</t>
  </si>
  <si>
    <t>FY2020</t>
  </si>
  <si>
    <t>EBITDA</t>
  </si>
  <si>
    <t>NA</t>
  </si>
  <si>
    <r>
      <t xml:space="preserve">Global </t>
    </r>
    <r>
      <rPr>
        <b/>
        <sz val="28"/>
        <rFont val="Calibri Light"/>
        <family val="2"/>
        <scheme val="major"/>
      </rPr>
      <t>Assumptions</t>
    </r>
  </si>
  <si>
    <t>Seed (2017)</t>
  </si>
  <si>
    <t>Venture Funding</t>
  </si>
  <si>
    <t>Sales Revenue</t>
  </si>
  <si>
    <t>Other Revenue Adjustment: New Customer Discounts</t>
  </si>
  <si>
    <t>Sales and Pricing Assumptions</t>
  </si>
  <si>
    <t>Total Number of Clients</t>
  </si>
  <si>
    <t>FY01 June Clients</t>
  </si>
  <si>
    <t>Total Client Growth/Month</t>
  </si>
  <si>
    <t>Client Attrition / Year (used in COGS Calc)</t>
  </si>
  <si>
    <t>Mix Assumptions</t>
  </si>
  <si>
    <t>Unlimited License</t>
  </si>
  <si>
    <t>CPC / CPE / CPR Total</t>
  </si>
  <si>
    <t>CPC</t>
  </si>
  <si>
    <t>% of Total</t>
  </si>
  <si>
    <t>CPE</t>
  </si>
  <si>
    <t>Cost Per Redemption</t>
  </si>
  <si>
    <t>Limited License (Events)</t>
  </si>
  <si>
    <t>% needing consulting services</t>
  </si>
  <si>
    <t>`</t>
  </si>
  <si>
    <t>% need for consulting (Unlimited License)</t>
  </si>
  <si>
    <t>% need for consulting (CPC)</t>
  </si>
  <si>
    <t>% needed for consulting (Limited License)</t>
  </si>
  <si>
    <t>Avg Service Hours</t>
  </si>
  <si>
    <t>Avg Monthly Notifications</t>
  </si>
  <si>
    <t>Conversions</t>
  </si>
  <si>
    <t>Avg Monthly Views</t>
  </si>
  <si>
    <t>Avg Monthly Conversions</t>
  </si>
  <si>
    <t>Conversion rate</t>
  </si>
  <si>
    <t>Unlimited License Fee per Month</t>
  </si>
  <si>
    <t xml:space="preserve">   Monthly Markup per User</t>
  </si>
  <si>
    <t>Cost per Click (active view)</t>
  </si>
  <si>
    <t>Cost per Click Engagement</t>
  </si>
  <si>
    <t>Avg Revenue per Conversion</t>
  </si>
  <si>
    <t>Consulting Hourly Rate</t>
  </si>
  <si>
    <t>COGS</t>
  </si>
  <si>
    <t xml:space="preserve">   GM%</t>
  </si>
  <si>
    <t>Other COGS Adjustment: scale efficiencies</t>
  </si>
  <si>
    <t>Computing</t>
  </si>
  <si>
    <t>Unlimited License Cost per User</t>
  </si>
  <si>
    <t>Unlimited License Notifications per User per Month</t>
  </si>
  <si>
    <t>Cost per Notification</t>
  </si>
  <si>
    <t>Average Number of Users per License</t>
  </si>
  <si>
    <t>Project Management and Development</t>
  </si>
  <si>
    <t>Cost per Employee</t>
  </si>
  <si>
    <t>Unlimited License &amp; CPC Implementation Hours</t>
  </si>
  <si>
    <t>Limited License (Event) Implementation Hours</t>
  </si>
  <si>
    <t>Ongoing Campaign Maintenance</t>
  </si>
  <si>
    <t>Unlimited License Campaign hours per month</t>
  </si>
  <si>
    <t>Cost per Click Campaign hours per month</t>
  </si>
  <si>
    <t>Consulting Hourly Cost</t>
  </si>
  <si>
    <t>Gross Profit</t>
  </si>
  <si>
    <t>Gross Margin</t>
  </si>
  <si>
    <t>Operating Expense</t>
  </si>
  <si>
    <t>Other Expense Adjustment</t>
  </si>
  <si>
    <t>Salaries Assumptions</t>
  </si>
  <si>
    <t>Employee Growth</t>
  </si>
  <si>
    <t>C-Suite/Board</t>
  </si>
  <si>
    <t>Sales</t>
  </si>
  <si>
    <t>Marketing</t>
  </si>
  <si>
    <t>Product Development</t>
  </si>
  <si>
    <t>Finance and Ops</t>
  </si>
  <si>
    <t>IT</t>
  </si>
  <si>
    <t>Total Core Employees</t>
  </si>
  <si>
    <t>Total Employees</t>
  </si>
  <si>
    <t>Yearly Bonus Rate</t>
  </si>
  <si>
    <t>Merit Increase</t>
  </si>
  <si>
    <t>Employees</t>
  </si>
  <si>
    <t>Base Salary</t>
  </si>
  <si>
    <t>CEO</t>
  </si>
  <si>
    <t>COO</t>
  </si>
  <si>
    <t>EVP Sales</t>
  </si>
  <si>
    <t>Account Mgr</t>
  </si>
  <si>
    <t>Account Executive</t>
  </si>
  <si>
    <t>Project Manager</t>
  </si>
  <si>
    <t>5 Tech/Sales</t>
  </si>
  <si>
    <t/>
  </si>
  <si>
    <t>EVP Marketing</t>
  </si>
  <si>
    <t>VP Marketing/Creative Director</t>
  </si>
  <si>
    <t>Graphic Design Manager</t>
  </si>
  <si>
    <t>Web Master</t>
  </si>
  <si>
    <t>Social Media/PR Manager</t>
  </si>
  <si>
    <t>Content/Knowledge Manager</t>
  </si>
  <si>
    <t>CTO</t>
  </si>
  <si>
    <t>Mobile Engineer</t>
  </si>
  <si>
    <t>System Engineer</t>
  </si>
  <si>
    <t>5 Developers</t>
  </si>
  <si>
    <t>EVP Finance and Revenue</t>
  </si>
  <si>
    <t>VP Accounting</t>
  </si>
  <si>
    <t>Analyst</t>
  </si>
  <si>
    <t>Mgr Fin/Sr Analyst</t>
  </si>
  <si>
    <t>HR Dir</t>
  </si>
  <si>
    <t>HR Asst Dir</t>
  </si>
  <si>
    <t>HR Analyst</t>
  </si>
  <si>
    <t>HR analyst</t>
  </si>
  <si>
    <t>CIO</t>
  </si>
  <si>
    <t>VP IT</t>
  </si>
  <si>
    <t>Sales Commission</t>
  </si>
  <si>
    <t xml:space="preserve">Benefits </t>
  </si>
  <si>
    <t>Benefits as a percentage of salary</t>
  </si>
  <si>
    <t>Medical Insurance/person</t>
  </si>
  <si>
    <t>Dental Insurance</t>
  </si>
  <si>
    <t>Life Insurance</t>
  </si>
  <si>
    <t>Payroll Tax Assumptions</t>
  </si>
  <si>
    <t xml:space="preserve">Office Infrastructure </t>
  </si>
  <si>
    <t>Rent</t>
  </si>
  <si>
    <t>Server (initial cost + 10% monthly maint)</t>
  </si>
  <si>
    <t xml:space="preserve">MS Office License @ 60*$10/mo </t>
  </si>
  <si>
    <t>Copier Lease Expense</t>
  </si>
  <si>
    <t>Utilities</t>
  </si>
  <si>
    <t>Insurance</t>
  </si>
  <si>
    <t>Office Supplies</t>
  </si>
  <si>
    <t>Furniture</t>
  </si>
  <si>
    <t>Sales Expense</t>
  </si>
  <si>
    <t>Sales Trips per month</t>
  </si>
  <si>
    <t>Travel (cost per trip)</t>
  </si>
  <si>
    <t>Air</t>
  </si>
  <si>
    <t>Car</t>
  </si>
  <si>
    <t>Hotel</t>
  </si>
  <si>
    <t>Meals</t>
  </si>
  <si>
    <t>Per Diems (15 days)</t>
  </si>
  <si>
    <t>Marketing &amp; Advertising</t>
  </si>
  <si>
    <t>SEO</t>
  </si>
  <si>
    <t>Search Engine PPC</t>
  </si>
  <si>
    <t>Social Networking</t>
  </si>
  <si>
    <t>Traditional Media</t>
  </si>
  <si>
    <t>Yearly Inflation Rate</t>
  </si>
  <si>
    <t>Yearly Growth Rate</t>
  </si>
  <si>
    <t>Professional Services</t>
  </si>
  <si>
    <t>Accounting</t>
  </si>
  <si>
    <t xml:space="preserve">Legal </t>
  </si>
  <si>
    <t>Key Man/Business Interruption Insurance</t>
  </si>
  <si>
    <t>Interest Expense on $2.5M</t>
  </si>
  <si>
    <t>Depreciation</t>
  </si>
  <si>
    <t>Office Furniture (per employee)</t>
  </si>
  <si>
    <t>Telecommunications (per employee)</t>
  </si>
  <si>
    <t>Mobile Devices</t>
  </si>
  <si>
    <t>Laptops (with software)</t>
  </si>
  <si>
    <t>IT Testing Devices (per 5 IT employees)</t>
  </si>
  <si>
    <t>Product Development Activities</t>
  </si>
  <si>
    <t>Technology (Micro Fence and Dwell)</t>
  </si>
  <si>
    <t>Total Operating Expense</t>
  </si>
  <si>
    <t>Net Profit</t>
  </si>
  <si>
    <t>check</t>
  </si>
  <si>
    <t>Metrics (as a % of Sales)</t>
  </si>
  <si>
    <t>FY02</t>
  </si>
  <si>
    <t>FY03</t>
  </si>
  <si>
    <t>FY04</t>
  </si>
  <si>
    <t>FY05</t>
  </si>
  <si>
    <t>FY06</t>
  </si>
  <si>
    <t xml:space="preserve">Unlimited &amp; Limited Licenses </t>
  </si>
  <si>
    <t>PPE (Price per Engagement)</t>
  </si>
  <si>
    <t>Merchandising Affiliate</t>
  </si>
  <si>
    <t>Other Revenue</t>
  </si>
  <si>
    <t>Total Sales Revenue</t>
  </si>
  <si>
    <t>Cost of Sales</t>
  </si>
  <si>
    <t>Total</t>
  </si>
  <si>
    <t>Operating Expense: Sales and Marketing</t>
  </si>
  <si>
    <t>Operating Expense: General and Admin</t>
  </si>
  <si>
    <t>Salaries</t>
  </si>
  <si>
    <t>Sales Comission</t>
  </si>
  <si>
    <t>Benefits</t>
  </si>
  <si>
    <t>Payroll Taxes</t>
  </si>
  <si>
    <t>Office Infrastructure</t>
  </si>
  <si>
    <t>Travel</t>
  </si>
  <si>
    <t>Telecommunications</t>
  </si>
  <si>
    <t xml:space="preserve">   Depreciation</t>
  </si>
  <si>
    <t>Business Development Activities</t>
  </si>
  <si>
    <t>Other expenses (specify)</t>
  </si>
  <si>
    <t>Operating Expense: Other</t>
  </si>
  <si>
    <t>Other</t>
  </si>
  <si>
    <t>Total Operating Expenses</t>
  </si>
  <si>
    <t>Income from Operations</t>
  </si>
  <si>
    <t>Taxes</t>
  </si>
  <si>
    <t>Tax Loss Carry Forward</t>
  </si>
  <si>
    <t>Add to Tax Loss Carry Forward</t>
  </si>
  <si>
    <t>Taxable Income</t>
  </si>
  <si>
    <t>Federal Income Taxes (35%)</t>
  </si>
  <si>
    <t>State Income Taxes (5%)</t>
  </si>
  <si>
    <r>
      <t xml:space="preserve">Capital </t>
    </r>
    <r>
      <rPr>
        <b/>
        <sz val="28"/>
        <color theme="1"/>
        <rFont val="Calibri Light"/>
        <family val="2"/>
      </rPr>
      <t>Use</t>
    </r>
  </si>
  <si>
    <t>Operating Expenditures</t>
  </si>
  <si>
    <t>Travel Expense</t>
  </si>
  <si>
    <t>Server</t>
  </si>
  <si>
    <t>MS Office License</t>
  </si>
  <si>
    <t>Copier Lease</t>
  </si>
  <si>
    <t>Employee Compensation</t>
  </si>
  <si>
    <t>Employee Salaries/Benefits*</t>
  </si>
  <si>
    <t>Employee Benefits</t>
  </si>
  <si>
    <t>Technology</t>
  </si>
  <si>
    <t>Digital Media Agency</t>
  </si>
  <si>
    <t>Office Space</t>
  </si>
  <si>
    <t xml:space="preserve">Furniture </t>
  </si>
  <si>
    <t>Marketing and Sales Support</t>
  </si>
  <si>
    <t>Media</t>
  </si>
  <si>
    <t>Sales Support (Channel Partners, additional Salaries, T&amp;E)</t>
  </si>
  <si>
    <t>Total Use of Capital</t>
  </si>
  <si>
    <t>*Employee Salaries includes salary compensation + costs associated with employee taxes, also, in yr 2 employee salaries will be paid through operating income</t>
  </si>
  <si>
    <t>*Capital Use is subject to change depending on business conditions and can flex according to growth demands</t>
  </si>
  <si>
    <t>*Professional Services include fees for capital raise</t>
  </si>
  <si>
    <t>FY01 (2018)</t>
  </si>
  <si>
    <t>Employee Salaries*</t>
  </si>
  <si>
    <r>
      <t>Profit and Loss</t>
    </r>
    <r>
      <rPr>
        <b/>
        <sz val="28"/>
        <rFont val="Calibri Light"/>
        <family val="2"/>
      </rPr>
      <t xml:space="preserve"> Statement</t>
    </r>
  </si>
  <si>
    <t>New Customer Discounts</t>
  </si>
  <si>
    <t>Operating Expense: Marketing</t>
  </si>
  <si>
    <t>Operating Expense: Sales, General and Admin</t>
  </si>
  <si>
    <t>Dedicated Sales/Marketing Support</t>
  </si>
  <si>
    <t>Tax Credits (R&amp;D est carry forward)</t>
  </si>
  <si>
    <t>Federal Income Taxes (21%)</t>
  </si>
  <si>
    <t>State Income Taxes (7%)</t>
  </si>
  <si>
    <t>Amortization</t>
  </si>
  <si>
    <t>Return on Sales</t>
  </si>
  <si>
    <t>EBITDA %</t>
  </si>
  <si>
    <t>FY '19 and '20</t>
  </si>
  <si>
    <t>Q1</t>
  </si>
  <si>
    <t>Q2</t>
  </si>
  <si>
    <t>Q3</t>
  </si>
  <si>
    <t>Q4</t>
  </si>
  <si>
    <t>Unlimited &amp; Limited Licenses</t>
  </si>
  <si>
    <t>Month 1</t>
  </si>
  <si>
    <t>Month 2</t>
  </si>
  <si>
    <t>Month 3</t>
  </si>
  <si>
    <t>Month 4</t>
  </si>
  <si>
    <t>Month 5</t>
  </si>
  <si>
    <t>Month 6</t>
  </si>
  <si>
    <t>Month 7</t>
  </si>
  <si>
    <t>Month 8</t>
  </si>
  <si>
    <t>Month 9</t>
  </si>
  <si>
    <t>Month 10</t>
  </si>
  <si>
    <t>Month 11</t>
  </si>
  <si>
    <t>Month 12</t>
  </si>
  <si>
    <t>Geo-fencing Cost &amp; Gross Sales Costs</t>
  </si>
  <si>
    <t>Other COGS</t>
  </si>
  <si>
    <t>Operating Expense: General and Administrative</t>
  </si>
  <si>
    <t>Sales Comissions (% of sales)</t>
  </si>
  <si>
    <t>Dedicated Sales Support</t>
  </si>
  <si>
    <t>Licensing</t>
  </si>
  <si>
    <t>EBITDA plus licensing</t>
  </si>
  <si>
    <t>%</t>
  </si>
  <si>
    <r>
      <t xml:space="preserve">Cap </t>
    </r>
    <r>
      <rPr>
        <b/>
        <sz val="28"/>
        <rFont val="Calibri Light"/>
        <family val="2"/>
        <scheme val="major"/>
      </rPr>
      <t>Table</t>
    </r>
  </si>
  <si>
    <t>Shares Outstanding ("SO")</t>
  </si>
  <si>
    <t>Unvested Restricted Units ("RU")</t>
  </si>
  <si>
    <t>Fully Diluted Shares Outstanding ("FDSO")</t>
  </si>
  <si>
    <t>Position</t>
  </si>
  <si>
    <t>Title</t>
  </si>
  <si>
    <t>Shares</t>
  </si>
  <si>
    <t>% SO</t>
  </si>
  <si>
    <t>%FDSO</t>
  </si>
  <si>
    <t>Vested Shares Outstanding</t>
  </si>
  <si>
    <t>Lawrence Griffith</t>
  </si>
  <si>
    <t>Founder &amp; CEO</t>
  </si>
  <si>
    <t>Executive Officers</t>
  </si>
  <si>
    <t>Unvested Restricuted Units</t>
  </si>
  <si>
    <t>EVPs</t>
  </si>
  <si>
    <t>Sales, Marketing, Client Engagment &amp; Finance</t>
  </si>
  <si>
    <t>VPs</t>
  </si>
  <si>
    <t>Client Engagement, Sales &amp; Internal Management</t>
  </si>
  <si>
    <t>Unvested Employees</t>
  </si>
  <si>
    <t>Sales, Technology &amp; Marketing</t>
  </si>
  <si>
    <r>
      <t xml:space="preserve">Internal Cap </t>
    </r>
    <r>
      <rPr>
        <b/>
        <sz val="28"/>
        <rFont val="Calibri Light"/>
        <family val="2"/>
        <scheme val="major"/>
      </rPr>
      <t>Table</t>
    </r>
  </si>
  <si>
    <t>Name</t>
  </si>
  <si>
    <t>Adrian Delancy</t>
  </si>
  <si>
    <t>Michael Baer</t>
  </si>
  <si>
    <t>EVP Brand &amp; Digital Strategy</t>
  </si>
  <si>
    <t>Paul Kuzma</t>
  </si>
  <si>
    <t>EVP Integrated Marketing &amp; Creative Director</t>
  </si>
  <si>
    <t>Vikas Wadhwa</t>
  </si>
  <si>
    <t>EVP Client Engagement</t>
  </si>
  <si>
    <t>Xiang James Cui</t>
  </si>
  <si>
    <t>Senior Developer</t>
  </si>
  <si>
    <t>Alexis Prousis</t>
  </si>
  <si>
    <t>VP Integrated Marketing</t>
  </si>
  <si>
    <t>Katie Kallesvig</t>
  </si>
  <si>
    <t>Human Resources</t>
  </si>
  <si>
    <t>DanFeng Dong</t>
  </si>
  <si>
    <t>Sr. Integrated Marketing Manager</t>
  </si>
  <si>
    <t>Jeremiah McAllister</t>
  </si>
  <si>
    <t>Sr. Software Engineer Web Applications</t>
  </si>
  <si>
    <t>Marcia Wade</t>
  </si>
  <si>
    <t>-</t>
  </si>
  <si>
    <t>Yuchao Zhou</t>
  </si>
  <si>
    <t>Developer</t>
  </si>
  <si>
    <t>Hongyun Rita Zhu</t>
  </si>
  <si>
    <r>
      <t xml:space="preserve">Initial Share Holder </t>
    </r>
    <r>
      <rPr>
        <b/>
        <sz val="28"/>
        <rFont val="Calibri Light"/>
        <family val="2"/>
        <scheme val="major"/>
      </rPr>
      <t>Dilution</t>
    </r>
  </si>
  <si>
    <t>Dilutable Shareholder Calc</t>
  </si>
  <si>
    <t>Lawrence Griffith Initial Shares</t>
  </si>
  <si>
    <t>Michael Baer Initial Shares</t>
  </si>
  <si>
    <t>Less: Non-Dilutable Vested Shares</t>
  </si>
  <si>
    <t>LG &amp; MB Diluted Net Shares Outstanding</t>
  </si>
  <si>
    <t>Less: Non-Dilutable Unvested Restricted Units</t>
  </si>
  <si>
    <t>LG &amp; MB FDSO</t>
  </si>
  <si>
    <t>FDSO</t>
  </si>
  <si>
    <t>Note: All shares are dilutable pro-rata in a capital raise</t>
  </si>
  <si>
    <r>
      <rPr>
        <b/>
        <sz val="28"/>
        <color theme="4" tint="0.39997558519241921"/>
        <rFont val="Calibri Light"/>
        <family val="2"/>
        <scheme val="major"/>
      </rPr>
      <t>Income</t>
    </r>
    <r>
      <rPr>
        <b/>
        <sz val="28"/>
        <rFont val="Calibri Light"/>
        <family val="2"/>
        <scheme val="major"/>
      </rPr>
      <t xml:space="preserve"> Statement</t>
    </r>
    <r>
      <rPr>
        <b/>
        <sz val="28"/>
        <rFont val="Calibri Light"/>
        <family val="2"/>
        <scheme val="major"/>
      </rPr>
      <t xml:space="preserve"> Budget</t>
    </r>
  </si>
  <si>
    <r>
      <rPr>
        <b/>
        <sz val="28"/>
        <color theme="4" tint="0.39997558519241921"/>
        <rFont val="Calibri Light"/>
        <family val="2"/>
        <scheme val="major"/>
      </rPr>
      <t>Income</t>
    </r>
    <r>
      <rPr>
        <b/>
        <sz val="28"/>
        <rFont val="Calibri Light"/>
        <family val="2"/>
        <scheme val="major"/>
      </rPr>
      <t xml:space="preserve"> Statement</t>
    </r>
    <r>
      <rPr>
        <b/>
        <sz val="28"/>
        <rFont val="Calibri Light"/>
        <family val="2"/>
        <scheme val="major"/>
      </rPr>
      <t xml:space="preserve"> Actuals</t>
    </r>
  </si>
  <si>
    <t>1.  Create a new tab detailing variances between actuals and budget</t>
  </si>
  <si>
    <t>3.  Estimate company valuation in 2022</t>
  </si>
  <si>
    <t>Test Questions:</t>
  </si>
  <si>
    <t>Excel and Financial</t>
  </si>
  <si>
    <t>administered in-person or if person is remote via email</t>
  </si>
  <si>
    <t>4.  Outside resources can be used</t>
  </si>
  <si>
    <t>2.  Notate major variances and explanations between actuals and budget and note possible explanations</t>
  </si>
  <si>
    <t>5.  Explanations must be detailed enough for basic management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</si>
</sst>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0\ ;\(#,##0\);&quot;- &quot;;@\ "/>
    <numFmt numFmtId="171" formatCode="\$#,##0.0\ ;&quot;($&quot;#,##0.0\)"/>
    <numFmt numFmtId="172" formatCode="0\ ;\-0\ "/>
    <numFmt numFmtId="173" formatCode="#&quot; Seed&quot;"/>
    <numFmt numFmtId="174" formatCode="#,##0.0\ ;\(#,##0.0\)"/>
    <numFmt numFmtId="175" formatCode="#,##0.0%\ ;\(#,##0.0%\)"/>
    <numFmt numFmtId="176" formatCode="\$#,##0.00\ ;&quot;($&quot;#,##0.00\)"/>
    <numFmt numFmtId="177" formatCode="#,##0\ ;\(#,##0\);\-#\ ;@\ "/>
    <numFmt numFmtId="178" formatCode="&quot;$&quot;#,##0"/>
    <numFmt numFmtId="179" formatCode="_(&quot;$&quot;* #,##0_);_(&quot;$&quot;* \(#,##0\);_(&quot;$&quot;* &quot;-&quot;??_);_(@_)"/>
    <numFmt numFmtId="180" formatCode="#,##0.0%_);\(#,##0.0%\)"/>
    <numFmt numFmtId="181" formatCode="#,##0.00%_);\(#,##0.00%\)"/>
    <numFmt numFmtId="182" formatCode="_(* #,##0_);_(* \(#,##0\);_(* &quot;-&quot;??_);_(@_)"/>
    <numFmt numFmtId="183" formatCode="0.0%"/>
    <numFmt numFmtId="184" formatCode="\$#,##0"/>
    <numFmt numFmtId="185" formatCode="_(&quot;$&quot;* #,##0.00000_);_(&quot;$&quot;* \(#,##0.00000\);_(&quot;$&quot;* &quot;-&quot;??_);_(@_)"/>
    <numFmt numFmtId="186" formatCode="[$$-409]#,##0"/>
    <numFmt numFmtId="187" formatCode="0_);\-0_)"/>
    <numFmt numFmtId="188" formatCode="mmm"/>
    <numFmt numFmtId="189" formatCode="#,##0%_);\(#,##0%\)"/>
    <numFmt numFmtId="190" formatCode="_(&quot;$&quot;* #,##0.0000_);_(&quot;$&quot;* \(#,##0.0000\);_(&quot;$&quot;* &quot;-&quot;??_);_(@_)"/>
  </numFmts>
  <fonts count="60" x14ac:knownFonts="1">
    <font>
      <sz val="11"/>
      <color rgb="FF000000"/>
      <name val="Calibri"/>
      <family val="2"/>
    </font>
    <font>
      <sz val="11"/>
      <color theme="1"/>
      <name val="Calibri"/>
      <family val="2"/>
      <scheme val="minor"/>
    </font>
    <font>
      <sz val="11"/>
      <color theme="1"/>
      <name val="Calibri"/>
      <family val="2"/>
      <scheme val="minor"/>
    </font>
    <font>
      <sz val="10"/>
      <color rgb="FF262626"/>
      <name val="Calibri"/>
      <family val="2"/>
    </font>
    <font>
      <sz val="10"/>
      <color rgb="FFFFFFFF"/>
      <name val="Calibri"/>
      <family val="2"/>
    </font>
    <font>
      <b/>
      <sz val="11"/>
      <color rgb="FF000000"/>
      <name val="Calibri"/>
      <family val="2"/>
    </font>
    <font>
      <sz val="11"/>
      <color theme="0"/>
      <name val="Calibri"/>
      <family val="2"/>
    </font>
    <font>
      <b/>
      <sz val="28"/>
      <color theme="4"/>
      <name val="Calibri Light"/>
      <family val="2"/>
      <scheme val="major"/>
    </font>
    <font>
      <b/>
      <sz val="28"/>
      <name val="Calibri Light"/>
      <family val="2"/>
      <scheme val="major"/>
    </font>
    <font>
      <sz val="10"/>
      <color theme="1" tint="0.14996795556505021"/>
      <name val="Calibri"/>
      <family val="2"/>
      <scheme val="minor"/>
    </font>
    <font>
      <b/>
      <sz val="28"/>
      <name val="Calibri Light"/>
      <family val="2"/>
    </font>
    <font>
      <b/>
      <sz val="28"/>
      <color theme="4" tint="0.39997558519241921"/>
      <name val="Calibri Light"/>
      <family val="2"/>
    </font>
    <font>
      <sz val="12"/>
      <color theme="1"/>
      <name val="Calibri"/>
      <family val="2"/>
      <scheme val="minor"/>
    </font>
    <font>
      <sz val="11"/>
      <color rgb="FF000000"/>
      <name val="Calibri"/>
      <family val="2"/>
    </font>
    <font>
      <sz val="11"/>
      <color theme="1"/>
      <name val="Calibri Light"/>
      <family val="2"/>
      <scheme val="major"/>
    </font>
    <font>
      <sz val="10"/>
      <color theme="1" tint="0.14996795556505021"/>
      <name val="Calibri Light"/>
      <family val="2"/>
      <scheme val="major"/>
    </font>
    <font>
      <sz val="11"/>
      <color theme="1" tint="0.14996795556505021"/>
      <name val="Calibri Light"/>
      <family val="2"/>
      <scheme val="major"/>
    </font>
    <font>
      <b/>
      <sz val="11"/>
      <color theme="0" tint="-0.499984740745262"/>
      <name val="Calibri Light"/>
      <family val="2"/>
      <scheme val="major"/>
    </font>
    <font>
      <b/>
      <sz val="11"/>
      <color theme="1"/>
      <name val="Calibri Light"/>
      <family val="2"/>
      <scheme val="major"/>
    </font>
    <font>
      <sz val="11"/>
      <name val="Calibri Light"/>
      <family val="2"/>
      <scheme val="major"/>
    </font>
    <font>
      <b/>
      <sz val="11"/>
      <color theme="1" tint="0.14996795556505021"/>
      <name val="Calibri Light"/>
      <family val="2"/>
      <scheme val="major"/>
    </font>
    <font>
      <i/>
      <sz val="11"/>
      <color theme="1" tint="0.14996795556505021"/>
      <name val="Calibri Light"/>
      <family val="2"/>
      <scheme val="major"/>
    </font>
    <font>
      <sz val="11"/>
      <color rgb="FF008000"/>
      <name val="Calibri Light"/>
      <family val="2"/>
      <scheme val="major"/>
    </font>
    <font>
      <sz val="11"/>
      <color rgb="FF0066FF"/>
      <name val="Calibri Light"/>
      <family val="2"/>
      <scheme val="major"/>
    </font>
    <font>
      <b/>
      <i/>
      <sz val="11"/>
      <color theme="1" tint="0.14996795556505021"/>
      <name val="Calibri Light"/>
      <family val="2"/>
      <scheme val="major"/>
    </font>
    <font>
      <sz val="10"/>
      <name val="Verdana"/>
      <family val="2"/>
    </font>
    <font>
      <b/>
      <sz val="28"/>
      <color theme="1"/>
      <name val="Calibri Light"/>
      <family val="2"/>
    </font>
    <font>
      <sz val="10"/>
      <color rgb="FF000000"/>
      <name val="Calibri"/>
      <family val="2"/>
    </font>
    <font>
      <u/>
      <sz val="11"/>
      <color theme="11"/>
      <name val="Calibri"/>
      <family val="2"/>
    </font>
    <font>
      <sz val="10"/>
      <color theme="0"/>
      <name val="Calibri"/>
      <family val="2"/>
      <scheme val="minor"/>
    </font>
    <font>
      <sz val="11"/>
      <color theme="1" tint="0.14990691854609822"/>
      <name val="Calibri Light"/>
      <family val="2"/>
      <scheme val="major"/>
    </font>
    <font>
      <b/>
      <sz val="11"/>
      <color theme="1" tint="0.14990691854609822"/>
      <name val="Calibri Light"/>
      <family val="2"/>
      <scheme val="major"/>
    </font>
    <font>
      <sz val="11"/>
      <color theme="1" tint="0.14975432599871821"/>
      <name val="Calibri Light"/>
      <family val="2"/>
      <scheme val="major"/>
    </font>
    <font>
      <sz val="10"/>
      <color theme="1" tint="0.14999847407452621"/>
      <name val="Calibri"/>
      <family val="2"/>
      <scheme val="minor"/>
    </font>
    <font>
      <b/>
      <sz val="11"/>
      <color theme="4" tint="-0.249977111117893"/>
      <name val="Calibri"/>
      <family val="2"/>
      <scheme val="minor"/>
    </font>
    <font>
      <sz val="18"/>
      <color theme="1" tint="0.14996795556505021"/>
      <name val="Calibri Light"/>
      <family val="2"/>
      <scheme val="major"/>
    </font>
    <font>
      <i/>
      <sz val="11"/>
      <color theme="1"/>
      <name val="Calibri Light"/>
      <family val="2"/>
      <scheme val="major"/>
    </font>
    <font>
      <sz val="11"/>
      <color rgb="FF000000"/>
      <name val="Calibri Light"/>
      <family val="2"/>
      <scheme val="major"/>
    </font>
    <font>
      <b/>
      <u/>
      <sz val="11"/>
      <color rgb="FF262626"/>
      <name val="Calibri Light"/>
      <family val="2"/>
      <scheme val="major"/>
    </font>
    <font>
      <sz val="11"/>
      <color rgb="FF262626"/>
      <name val="Calibri Light"/>
      <family val="2"/>
      <scheme val="major"/>
    </font>
    <font>
      <b/>
      <u/>
      <sz val="11"/>
      <color rgb="FF000000"/>
      <name val="Calibri Light"/>
      <family val="2"/>
      <scheme val="major"/>
    </font>
    <font>
      <b/>
      <sz val="11"/>
      <color rgb="FF262626"/>
      <name val="Calibri Light"/>
      <family val="2"/>
      <scheme val="major"/>
    </font>
    <font>
      <b/>
      <sz val="11"/>
      <color rgb="FF000000"/>
      <name val="Calibri Light"/>
      <family val="2"/>
      <scheme val="major"/>
    </font>
    <font>
      <i/>
      <sz val="11"/>
      <color rgb="FFFFFFFF"/>
      <name val="Calibri Light"/>
      <family val="2"/>
      <scheme val="major"/>
    </font>
    <font>
      <i/>
      <sz val="11"/>
      <color theme="4" tint="-0.499984740745262"/>
      <name val="Calibri Light"/>
      <family val="2"/>
      <scheme val="major"/>
    </font>
    <font>
      <sz val="11"/>
      <color theme="4" tint="-0.499984740745262"/>
      <name val="Calibri Light"/>
      <family val="2"/>
      <scheme val="major"/>
    </font>
    <font>
      <i/>
      <sz val="11"/>
      <color rgb="FF000000"/>
      <name val="Calibri Light"/>
      <family val="2"/>
      <scheme val="major"/>
    </font>
    <font>
      <b/>
      <sz val="11"/>
      <color theme="4" tint="-0.499984740745262"/>
      <name val="Calibri Light"/>
      <family val="2"/>
      <scheme val="major"/>
    </font>
    <font>
      <b/>
      <sz val="11"/>
      <color theme="0"/>
      <name val="Calibri Light"/>
      <family val="2"/>
      <scheme val="major"/>
    </font>
    <font>
      <u/>
      <sz val="11"/>
      <color rgb="FF000000"/>
      <name val="Calibri Light"/>
      <family val="2"/>
      <scheme val="major"/>
    </font>
    <font>
      <sz val="11"/>
      <color rgb="FFFFFFFF"/>
      <name val="Calibri Light"/>
      <family val="2"/>
      <scheme val="major"/>
    </font>
    <font>
      <sz val="11"/>
      <color theme="0"/>
      <name val="Calibri Light"/>
      <family val="2"/>
      <scheme val="major"/>
    </font>
    <font>
      <sz val="11"/>
      <color theme="1" tint="0.14999847407452621"/>
      <name val="Calibri Light"/>
      <family val="2"/>
      <scheme val="major"/>
    </font>
    <font>
      <sz val="10"/>
      <color theme="1" tint="0.14975432599871821"/>
      <name val="Calibri"/>
      <family val="2"/>
      <scheme val="minor"/>
    </font>
    <font>
      <sz val="11"/>
      <color theme="4" tint="-0.249977111117893"/>
      <name val="Calibri Light"/>
      <family val="2"/>
      <scheme val="major"/>
    </font>
    <font>
      <b/>
      <sz val="10"/>
      <color rgb="FF000000"/>
      <name val="Calibri"/>
      <family val="2"/>
    </font>
    <font>
      <b/>
      <sz val="10"/>
      <color theme="1" tint="0.14999847407452621"/>
      <name val="Calibri"/>
      <family val="2"/>
      <scheme val="minor"/>
    </font>
    <font>
      <sz val="9"/>
      <name val="DengXian"/>
      <family val="3"/>
      <charset val="134"/>
    </font>
    <font>
      <b/>
      <sz val="28"/>
      <color theme="4" tint="0.39997558519241921"/>
      <name val="Calibri Light"/>
      <family val="2"/>
      <scheme val="major"/>
    </font>
    <font>
      <b/>
      <sz val="28"/>
      <name val="Calibri Light"/>
      <family val="2"/>
      <scheme val="major"/>
    </font>
  </fonts>
  <fills count="13">
    <fill>
      <patternFill patternType="none"/>
    </fill>
    <fill>
      <patternFill patternType="gray125"/>
    </fill>
    <fill>
      <patternFill patternType="solid">
        <fgColor rgb="FFFFFFFF"/>
        <bgColor rgb="FFFFFFCC"/>
      </patternFill>
    </fill>
    <fill>
      <patternFill patternType="solid">
        <fgColor rgb="FFDEEBF7"/>
        <bgColor rgb="FFD9D9D9"/>
      </patternFill>
    </fill>
    <fill>
      <patternFill patternType="solid">
        <fgColor rgb="FF002060"/>
        <bgColor rgb="FF000080"/>
      </patternFill>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79998168889431442"/>
        <bgColor rgb="FFD9D9D9"/>
      </patternFill>
    </fill>
    <fill>
      <patternFill patternType="solid">
        <fgColor theme="0"/>
        <bgColor rgb="FFD9D9D9"/>
      </patternFill>
    </fill>
    <fill>
      <patternFill patternType="solid">
        <fgColor theme="4" tint="0.59996337778862885"/>
        <bgColor indexed="64"/>
      </patternFill>
    </fill>
    <fill>
      <patternFill patternType="solid">
        <fgColor rgb="FFFFFFCC"/>
        <bgColor indexed="64"/>
      </patternFill>
    </fill>
  </fills>
  <borders count="66">
    <border>
      <left/>
      <right/>
      <top/>
      <bottom/>
      <diagonal/>
    </border>
    <border>
      <left/>
      <right/>
      <top/>
      <bottom style="double">
        <color rgb="FF262626"/>
      </bottom>
      <diagonal/>
    </border>
    <border>
      <left/>
      <right/>
      <top style="thin">
        <color rgb="FFA6A6A6"/>
      </top>
      <bottom/>
      <diagonal/>
    </border>
    <border>
      <left style="dotted">
        <color rgb="FFA6A6A6"/>
      </left>
      <right/>
      <top style="thin">
        <color rgb="FFA6A6A6"/>
      </top>
      <bottom/>
      <diagonal/>
    </border>
    <border>
      <left/>
      <right/>
      <top style="thin">
        <color rgb="FFA6A6A6"/>
      </top>
      <bottom style="thin">
        <color rgb="FFA6A6A6"/>
      </bottom>
      <diagonal/>
    </border>
    <border>
      <left/>
      <right/>
      <top/>
      <bottom style="thin">
        <color rgb="FF5B9BD5"/>
      </bottom>
      <diagonal/>
    </border>
    <border>
      <left/>
      <right/>
      <top style="thin">
        <color rgb="FF5B9BD5"/>
      </top>
      <bottom style="medium">
        <color rgb="FF9DC3E6"/>
      </bottom>
      <diagonal/>
    </border>
    <border>
      <left style="dotted">
        <color rgb="FFA6A6A6"/>
      </left>
      <right/>
      <top style="thin">
        <color rgb="FF5B9BD5"/>
      </top>
      <bottom style="medium">
        <color rgb="FF9DC3E6"/>
      </bottom>
      <diagonal/>
    </border>
    <border>
      <left/>
      <right/>
      <top/>
      <bottom style="medium">
        <color rgb="FF9DC3E6"/>
      </bottom>
      <diagonal/>
    </border>
    <border>
      <left style="dotted">
        <color rgb="FFA6A6A6"/>
      </left>
      <right/>
      <top/>
      <bottom/>
      <diagonal/>
    </border>
    <border>
      <left/>
      <right/>
      <top/>
      <bottom style="double">
        <color auto="1"/>
      </bottom>
      <diagonal/>
    </border>
    <border>
      <left/>
      <right/>
      <top style="thin">
        <color auto="1"/>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right/>
      <top/>
      <bottom style="thin">
        <color theme="3" tint="0.59999389629810485"/>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dotted">
        <color rgb="FFA6A6A6"/>
      </left>
      <right/>
      <top style="medium">
        <color rgb="FF9DC3E6"/>
      </top>
      <bottom/>
      <diagonal/>
    </border>
    <border>
      <left/>
      <right/>
      <top style="medium">
        <color rgb="FF9DC3E6"/>
      </top>
      <bottom/>
      <diagonal/>
    </border>
    <border>
      <left/>
      <right/>
      <top style="medium">
        <color rgb="FF9DC3E6"/>
      </top>
      <bottom style="thin">
        <color rgb="FFA6A6A6"/>
      </bottom>
      <diagonal/>
    </border>
    <border>
      <left/>
      <right/>
      <top style="medium">
        <color rgb="FF9DC3E6"/>
      </top>
      <bottom style="thin">
        <color rgb="FF5B9BD5"/>
      </bottom>
      <diagonal/>
    </border>
    <border>
      <left/>
      <right/>
      <top/>
      <bottom style="double">
        <color theme="1" tint="0.14996795556505021"/>
      </bottom>
      <diagonal/>
    </border>
    <border>
      <left/>
      <right/>
      <top style="thin">
        <color auto="1"/>
      </top>
      <bottom style="double">
        <color auto="1"/>
      </bottom>
      <diagonal/>
    </border>
    <border>
      <left style="thin">
        <color auto="1"/>
      </left>
      <right style="thin">
        <color auto="1"/>
      </right>
      <top style="thin">
        <color rgb="FFA6A6A6"/>
      </top>
      <bottom style="medium">
        <color rgb="FF9DC3E6"/>
      </bottom>
      <diagonal/>
    </border>
    <border>
      <left style="thin">
        <color auto="1"/>
      </left>
      <right style="thin">
        <color auto="1"/>
      </right>
      <top style="thin">
        <color rgb="FFA6A6A6"/>
      </top>
      <bottom/>
      <diagonal/>
    </border>
    <border>
      <left style="thin">
        <color auto="1"/>
      </left>
      <right style="thin">
        <color auto="1"/>
      </right>
      <top style="thin">
        <color rgb="FFA6A6A6"/>
      </top>
      <bottom style="thin">
        <color rgb="FFA6A6A6"/>
      </bottom>
      <diagonal/>
    </border>
    <border>
      <left/>
      <right/>
      <top/>
      <bottom style="medium">
        <color theme="4" tint="0.39997558519241921"/>
      </bottom>
      <diagonal/>
    </border>
    <border>
      <left/>
      <right/>
      <top/>
      <bottom style="thin">
        <color theme="4" tint="0.39997558519241921"/>
      </bottom>
      <diagonal/>
    </border>
    <border>
      <left/>
      <right/>
      <top style="thin">
        <color rgb="FFA6A6A6"/>
      </top>
      <bottom style="thin">
        <color theme="4" tint="0.39997558519241921"/>
      </bottom>
      <diagonal/>
    </border>
    <border>
      <left/>
      <right/>
      <top style="medium">
        <color theme="4" tint="0.39997558519241921"/>
      </top>
      <bottom style="thin">
        <color theme="4" tint="0.39997558519241921"/>
      </bottom>
      <diagonal/>
    </border>
    <border>
      <left/>
      <right/>
      <top style="medium">
        <color rgb="FF9DC3E6"/>
      </top>
      <bottom style="thin">
        <color theme="4" tint="0.39997558519241921"/>
      </bottom>
      <diagonal/>
    </border>
    <border>
      <left style="dotted">
        <color theme="0" tint="-0.34998626667073579"/>
      </left>
      <right style="dotted">
        <color theme="0" tint="-0.34998626667073579"/>
      </right>
      <top/>
      <bottom style="thick">
        <color theme="4"/>
      </bottom>
      <diagonal/>
    </border>
    <border>
      <left/>
      <right style="dotted">
        <color theme="0" tint="-0.34998626667073579"/>
      </right>
      <top/>
      <bottom style="thin">
        <color theme="0" tint="-0.34998626667073579"/>
      </bottom>
      <diagonal/>
    </border>
    <border>
      <left style="dotted">
        <color theme="0" tint="-0.34998626667073579"/>
      </left>
      <right style="dotted">
        <color theme="0" tint="-0.34998626667073579"/>
      </right>
      <top/>
      <bottom style="medium">
        <color theme="4" tint="0.39994506668294322"/>
      </bottom>
      <diagonal/>
    </border>
    <border>
      <left style="dotted">
        <color theme="0" tint="-0.34998626667073579"/>
      </left>
      <right style="dotted">
        <color theme="0" tint="-0.34998626667073579"/>
      </right>
      <top/>
      <bottom style="thin">
        <color theme="0" tint="-0.34998626667073579"/>
      </bottom>
      <diagonal/>
    </border>
    <border>
      <left style="dotted">
        <color theme="0" tint="-0.34998626667073579"/>
      </left>
      <right/>
      <top style="thin">
        <color theme="0" tint="-0.34998626667073579"/>
      </top>
      <bottom/>
      <diagonal/>
    </border>
    <border>
      <left style="dotted">
        <color theme="0" tint="-0.34998626667073579"/>
      </left>
      <right/>
      <top style="thin">
        <color theme="0" tint="-0.34998626667073579"/>
      </top>
      <bottom style="thin">
        <color theme="0" tint="-0.34998626667073579"/>
      </bottom>
      <diagonal/>
    </border>
    <border>
      <left/>
      <right/>
      <top style="thin">
        <color theme="0" tint="-0.34998626667073579"/>
      </top>
      <bottom style="medium">
        <color theme="4" tint="0.39994506668294322"/>
      </bottom>
      <diagonal/>
    </border>
    <border>
      <left style="dotted">
        <color theme="0" tint="-0.34998626667073579"/>
      </left>
      <right/>
      <top style="thin">
        <color theme="0" tint="-0.34998626667073579"/>
      </top>
      <bottom style="medium">
        <color theme="4" tint="0.39994506668294322"/>
      </bottom>
      <diagonal/>
    </border>
    <border>
      <left/>
      <right style="dotted">
        <color theme="0" tint="-0.34998626667073579"/>
      </right>
      <top/>
      <bottom style="medium">
        <color theme="4" tint="0.39994506668294322"/>
      </bottom>
      <diagonal/>
    </border>
    <border>
      <left/>
      <right style="dotted">
        <color theme="0" tint="-0.34998626667073579"/>
      </right>
      <top style="thin">
        <color theme="0" tint="-0.34998626667073579"/>
      </top>
      <bottom style="thin">
        <color theme="0" tint="-0.34998626667073579"/>
      </bottom>
      <diagonal/>
    </border>
    <border>
      <left style="dotted">
        <color theme="0" tint="-0.34998626667073579"/>
      </left>
      <right style="dotted">
        <color theme="0" tint="-0.34998626667073579"/>
      </right>
      <top style="thin">
        <color theme="0" tint="-0.34998626667073579"/>
      </top>
      <bottom style="thin">
        <color theme="0" tint="-0.34998626667073579"/>
      </bottom>
      <diagonal/>
    </border>
    <border>
      <left/>
      <right/>
      <top style="thin">
        <color theme="0" tint="-0.34998626667073579"/>
      </top>
      <bottom style="medium">
        <color theme="4" tint="0.39997558519241921"/>
      </bottom>
      <diagonal/>
    </border>
    <border>
      <left/>
      <right/>
      <top/>
      <bottom style="medium">
        <color theme="4" tint="0.39994506668294322"/>
      </bottom>
      <diagonal/>
    </border>
    <border>
      <left/>
      <right style="dotted">
        <color theme="0" tint="-0.34998626667073579"/>
      </right>
      <top style="thin">
        <color theme="0" tint="-0.34998626667073579"/>
      </top>
      <bottom style="medium">
        <color theme="4" tint="0.39994506668294322"/>
      </bottom>
      <diagonal/>
    </border>
    <border>
      <left style="dotted">
        <color theme="0" tint="-0.34998626667073579"/>
      </left>
      <right style="dotted">
        <color theme="0" tint="-0.34998626667073579"/>
      </right>
      <top/>
      <bottom/>
      <diagonal/>
    </border>
    <border>
      <left style="dotted">
        <color theme="0" tint="-0.34998626667073579"/>
      </left>
      <right/>
      <top/>
      <bottom style="medium">
        <color theme="4" tint="0.39994506668294322"/>
      </bottom>
      <diagonal/>
    </border>
    <border>
      <left style="dotted">
        <color theme="0" tint="-0.34998626667073579"/>
      </left>
      <right/>
      <top/>
      <bottom/>
      <diagonal/>
    </border>
    <border>
      <left style="dotted">
        <color rgb="FFA6A6A6"/>
      </left>
      <right/>
      <top style="medium">
        <color theme="4" tint="0.39997558519241921"/>
      </top>
      <bottom/>
      <diagonal/>
    </border>
    <border>
      <left/>
      <right/>
      <top style="medium">
        <color theme="4" tint="0.39997558519241921"/>
      </top>
      <bottom/>
      <diagonal/>
    </border>
    <border>
      <left/>
      <right style="thin">
        <color auto="1"/>
      </right>
      <top style="medium">
        <color theme="4" tint="0.39997558519241921"/>
      </top>
      <bottom/>
      <diagonal/>
    </border>
    <border>
      <left style="dotted">
        <color rgb="FFA6A6A6"/>
      </left>
      <right/>
      <top style="medium">
        <color theme="4" tint="0.39997558519241921"/>
      </top>
      <bottom style="thin">
        <color rgb="FF5B9BD5"/>
      </bottom>
      <diagonal/>
    </border>
    <border>
      <left/>
      <right/>
      <top style="medium">
        <color theme="4" tint="0.39997558519241921"/>
      </top>
      <bottom style="thin">
        <color rgb="FF5B9BD5"/>
      </bottom>
      <diagonal/>
    </border>
    <border>
      <left/>
      <right style="thin">
        <color auto="1"/>
      </right>
      <top style="medium">
        <color theme="4" tint="0.39997558519241921"/>
      </top>
      <bottom style="thin">
        <color rgb="FF5B9BD5"/>
      </bottom>
      <diagonal/>
    </border>
    <border>
      <left/>
      <right style="dotted">
        <color theme="0" tint="-0.34998626667073579"/>
      </right>
      <top/>
      <bottom/>
      <diagonal/>
    </border>
    <border>
      <left style="dotted">
        <color theme="0" tint="-0.34998626667073579"/>
      </left>
      <right/>
      <top/>
      <bottom style="thick">
        <color theme="4"/>
      </bottom>
      <diagonal/>
    </border>
    <border>
      <left/>
      <right style="dotted">
        <color theme="0" tint="-0.34998626667073579"/>
      </right>
      <top/>
      <bottom style="thick">
        <color theme="4"/>
      </bottom>
      <diagonal/>
    </border>
    <border>
      <left style="thin">
        <color indexed="64"/>
      </left>
      <right style="thin">
        <color indexed="64"/>
      </right>
      <top/>
      <bottom style="thick">
        <color theme="4"/>
      </bottom>
      <diagonal/>
    </border>
    <border>
      <left style="thin">
        <color indexed="64"/>
      </left>
      <right style="thin">
        <color indexed="64"/>
      </right>
      <top style="thin">
        <color theme="0" tint="-0.34998626667073579"/>
      </top>
      <bottom/>
      <diagonal/>
    </border>
    <border>
      <left style="thin">
        <color indexed="64"/>
      </left>
      <right style="thin">
        <color indexed="64"/>
      </right>
      <top style="thin">
        <color theme="0" tint="-0.34998626667073579"/>
      </top>
      <bottom style="medium">
        <color theme="4" tint="0.39994506668294322"/>
      </bottom>
      <diagonal/>
    </border>
    <border>
      <left style="thin">
        <color indexed="64"/>
      </left>
      <right style="thin">
        <color indexed="64"/>
      </right>
      <top/>
      <bottom style="medium">
        <color theme="4" tint="0.39994506668294322"/>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medium">
        <color theme="4" tint="0.39997558519241921"/>
      </bottom>
      <diagonal/>
    </border>
    <border>
      <left style="thin">
        <color indexed="64"/>
      </left>
      <right style="thin">
        <color indexed="64"/>
      </right>
      <top/>
      <bottom style="thin">
        <color indexed="64"/>
      </bottom>
      <diagonal/>
    </border>
    <border>
      <left/>
      <right style="thin">
        <color indexed="64"/>
      </right>
      <top style="double">
        <color theme="1" tint="0.14996795556505021"/>
      </top>
      <bottom/>
      <diagonal/>
    </border>
  </borders>
  <cellStyleXfs count="20">
    <xf numFmtId="0" fontId="0" fillId="0" borderId="0"/>
    <xf numFmtId="0" fontId="7" fillId="0" borderId="0" applyNumberFormat="0" applyFill="0" applyBorder="0" applyAlignment="0" applyProtection="0"/>
    <xf numFmtId="0" fontId="9" fillId="0" borderId="0">
      <alignment vertical="center"/>
    </xf>
    <xf numFmtId="0" fontId="2" fillId="0" borderId="0"/>
    <xf numFmtId="0" fontId="12" fillId="0" borderId="0"/>
    <xf numFmtId="0" fontId="13" fillId="0" borderId="0"/>
    <xf numFmtId="168" fontId="13" fillId="0" borderId="0" applyFont="0" applyFill="0" applyBorder="0" applyAlignment="0" applyProtection="0"/>
    <xf numFmtId="0" fontId="1" fillId="0" borderId="0"/>
    <xf numFmtId="0" fontId="25" fillId="0" borderId="0"/>
    <xf numFmtId="9" fontId="25" fillId="0" borderId="0" applyFont="0" applyFill="0" applyBorder="0" applyAlignment="0" applyProtection="0"/>
    <xf numFmtId="169" fontId="25" fillId="0" borderId="0" applyFont="0" applyFill="0" applyBorder="0" applyAlignment="0" applyProtection="0"/>
    <xf numFmtId="168" fontId="25"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30" fillId="0" borderId="32">
      <alignment horizontal="right" vertical="center" wrapText="1" indent="1"/>
    </xf>
    <xf numFmtId="0" fontId="32" fillId="0" borderId="0" applyNumberFormat="0" applyFill="0" applyBorder="0" applyAlignment="0" applyProtection="0"/>
    <xf numFmtId="187" fontId="33" fillId="11" borderId="34" applyFont="0" applyAlignment="0">
      <alignment vertical="center"/>
    </xf>
    <xf numFmtId="188" fontId="35" fillId="0" borderId="46">
      <alignment horizontal="right" vertical="center" wrapText="1" indent="1"/>
    </xf>
  </cellStyleXfs>
  <cellXfs count="344">
    <xf numFmtId="0" fontId="0" fillId="0" borderId="0" xfId="0"/>
    <xf numFmtId="0" fontId="0" fillId="2" borderId="0" xfId="0" applyFill="1"/>
    <xf numFmtId="0" fontId="0" fillId="0" borderId="0" xfId="0" applyAlignment="1">
      <alignment horizontal="left" vertical="center"/>
    </xf>
    <xf numFmtId="0" fontId="3" fillId="0" borderId="2" xfId="0" applyFont="1" applyBorder="1" applyAlignment="1">
      <alignment horizontal="left" vertical="center" indent="1"/>
    </xf>
    <xf numFmtId="170" fontId="3" fillId="0" borderId="3" xfId="0" applyNumberFormat="1" applyFont="1" applyBorder="1" applyAlignment="1">
      <alignment vertical="center"/>
    </xf>
    <xf numFmtId="0" fontId="3" fillId="0" borderId="4" xfId="0" applyFont="1" applyBorder="1" applyAlignment="1">
      <alignment horizontal="left" vertical="center" indent="1"/>
    </xf>
    <xf numFmtId="0" fontId="3" fillId="0" borderId="0" xfId="0" applyFont="1" applyAlignment="1">
      <alignment vertical="center"/>
    </xf>
    <xf numFmtId="0" fontId="3" fillId="3" borderId="6" xfId="0" applyFont="1" applyFill="1" applyBorder="1" applyAlignment="1">
      <alignment horizontal="left" vertical="center" indent="1"/>
    </xf>
    <xf numFmtId="0" fontId="3" fillId="0" borderId="0" xfId="0" applyFont="1" applyAlignment="1">
      <alignment horizontal="left" vertical="center" indent="1"/>
    </xf>
    <xf numFmtId="0" fontId="5" fillId="0" borderId="0" xfId="0" applyFont="1"/>
    <xf numFmtId="0" fontId="0" fillId="0" borderId="0" xfId="0" applyAlignment="1">
      <alignment horizontal="center"/>
    </xf>
    <xf numFmtId="0" fontId="0" fillId="6" borderId="0" xfId="0" applyFill="1"/>
    <xf numFmtId="0" fontId="11" fillId="0" borderId="0" xfId="0" applyFont="1" applyAlignment="1">
      <alignment horizontal="left" vertical="center"/>
    </xf>
    <xf numFmtId="0" fontId="0" fillId="0" borderId="15" xfId="0" applyBorder="1"/>
    <xf numFmtId="0" fontId="0" fillId="0" borderId="0" xfId="0" applyAlignment="1">
      <alignment horizontal="right"/>
    </xf>
    <xf numFmtId="0" fontId="11" fillId="0" borderId="10" xfId="0" applyFont="1" applyBorder="1" applyAlignment="1">
      <alignment horizontal="left" vertical="center"/>
    </xf>
    <xf numFmtId="0" fontId="3" fillId="0" borderId="10" xfId="0" applyFont="1" applyBorder="1" applyAlignment="1">
      <alignment vertical="center"/>
    </xf>
    <xf numFmtId="37" fontId="3" fillId="0" borderId="3" xfId="0" applyNumberFormat="1" applyFont="1" applyBorder="1" applyAlignment="1">
      <alignment vertical="center"/>
    </xf>
    <xf numFmtId="168" fontId="3" fillId="3" borderId="7" xfId="0" applyNumberFormat="1" applyFont="1" applyFill="1" applyBorder="1" applyAlignment="1">
      <alignment vertical="center"/>
    </xf>
    <xf numFmtId="1" fontId="3" fillId="0" borderId="3" xfId="0" applyNumberFormat="1" applyFont="1" applyBorder="1" applyAlignment="1">
      <alignment vertical="center"/>
    </xf>
    <xf numFmtId="168" fontId="3" fillId="3" borderId="6" xfId="0" applyNumberFormat="1" applyFont="1" applyFill="1" applyBorder="1" applyAlignment="1">
      <alignment horizontal="left" vertical="center" indent="1"/>
    </xf>
    <xf numFmtId="179" fontId="0" fillId="0" borderId="0" xfId="0" applyNumberFormat="1"/>
    <xf numFmtId="9" fontId="0" fillId="6" borderId="0" xfId="0" applyNumberFormat="1" applyFill="1"/>
    <xf numFmtId="9" fontId="0" fillId="0" borderId="0" xfId="0" applyNumberFormat="1"/>
    <xf numFmtId="0" fontId="1" fillId="0" borderId="0" xfId="7"/>
    <xf numFmtId="0" fontId="14" fillId="6" borderId="0" xfId="7" applyFont="1" applyFill="1"/>
    <xf numFmtId="0" fontId="7" fillId="0" borderId="22" xfId="1" applyBorder="1" applyAlignment="1">
      <alignment horizontal="left" vertical="center"/>
    </xf>
    <xf numFmtId="0" fontId="15" fillId="0" borderId="22" xfId="2" applyFont="1" applyBorder="1">
      <alignment vertical="center"/>
    </xf>
    <xf numFmtId="0" fontId="15" fillId="0" borderId="0" xfId="2" applyFont="1">
      <alignment vertical="center"/>
    </xf>
    <xf numFmtId="0" fontId="16" fillId="0" borderId="0" xfId="2" applyFont="1">
      <alignment vertical="center"/>
    </xf>
    <xf numFmtId="17" fontId="16" fillId="0" borderId="0" xfId="2" quotePrefix="1" applyNumberFormat="1" applyFont="1" applyAlignment="1">
      <alignment horizontal="right" vertical="center"/>
    </xf>
    <xf numFmtId="17" fontId="17" fillId="0" borderId="0" xfId="2" quotePrefix="1" applyNumberFormat="1" applyFont="1" applyAlignment="1">
      <alignment horizontal="right" vertical="center"/>
    </xf>
    <xf numFmtId="0" fontId="18" fillId="0" borderId="0" xfId="7" applyFont="1"/>
    <xf numFmtId="0" fontId="15" fillId="6" borderId="0" xfId="2" applyFont="1" applyFill="1">
      <alignment vertical="center"/>
    </xf>
    <xf numFmtId="0" fontId="7" fillId="6" borderId="22" xfId="1" applyFill="1" applyBorder="1" applyAlignment="1">
      <alignment horizontal="left" vertical="center"/>
    </xf>
    <xf numFmtId="0" fontId="15" fillId="6" borderId="22" xfId="2" applyFont="1" applyFill="1" applyBorder="1">
      <alignment vertical="center"/>
    </xf>
    <xf numFmtId="0" fontId="16" fillId="6" borderId="0" xfId="2" applyFont="1" applyFill="1">
      <alignment vertical="center"/>
    </xf>
    <xf numFmtId="17" fontId="16" fillId="6" borderId="0" xfId="2" quotePrefix="1" applyNumberFormat="1" applyFont="1" applyFill="1" applyAlignment="1">
      <alignment horizontal="right" vertical="center"/>
    </xf>
    <xf numFmtId="17" fontId="17" fillId="6" borderId="0" xfId="2" quotePrefix="1" applyNumberFormat="1" applyFont="1" applyFill="1" applyAlignment="1">
      <alignment horizontal="right" vertical="center"/>
    </xf>
    <xf numFmtId="0" fontId="18" fillId="6" borderId="0" xfId="7" applyFont="1" applyFill="1"/>
    <xf numFmtId="37" fontId="19" fillId="6" borderId="0" xfId="2" applyNumberFormat="1" applyFont="1" applyFill="1">
      <alignment vertical="center"/>
    </xf>
    <xf numFmtId="0" fontId="20" fillId="6" borderId="0" xfId="2" applyFont="1" applyFill="1" applyAlignment="1">
      <alignment horizontal="left" vertical="center" indent="1"/>
    </xf>
    <xf numFmtId="0" fontId="20" fillId="6" borderId="0" xfId="2" applyFont="1" applyFill="1">
      <alignment vertical="center"/>
    </xf>
    <xf numFmtId="37" fontId="20" fillId="6" borderId="11" xfId="2" applyNumberFormat="1" applyFont="1" applyFill="1" applyBorder="1">
      <alignment vertical="center"/>
    </xf>
    <xf numFmtId="0" fontId="20" fillId="6" borderId="0" xfId="2" applyFont="1" applyFill="1" applyAlignment="1">
      <alignment horizontal="right" vertical="center"/>
    </xf>
    <xf numFmtId="0" fontId="21" fillId="6" borderId="11" xfId="2" applyFont="1" applyFill="1" applyBorder="1" applyAlignment="1">
      <alignment horizontal="left" vertical="center"/>
    </xf>
    <xf numFmtId="0" fontId="16" fillId="6" borderId="11" xfId="2" applyFont="1" applyFill="1" applyBorder="1">
      <alignment vertical="center"/>
    </xf>
    <xf numFmtId="37" fontId="16" fillId="6" borderId="11" xfId="2" applyNumberFormat="1" applyFont="1" applyFill="1" applyBorder="1">
      <alignment vertical="center"/>
    </xf>
    <xf numFmtId="180" fontId="16" fillId="6" borderId="11" xfId="2" applyNumberFormat="1" applyFont="1" applyFill="1" applyBorder="1">
      <alignment vertical="center"/>
    </xf>
    <xf numFmtId="0" fontId="16" fillId="6" borderId="0" xfId="2" applyFont="1" applyFill="1" applyAlignment="1">
      <alignment horizontal="left" vertical="center" indent="1"/>
    </xf>
    <xf numFmtId="37" fontId="22" fillId="6" borderId="0" xfId="2" applyNumberFormat="1" applyFont="1" applyFill="1">
      <alignment vertical="center"/>
    </xf>
    <xf numFmtId="180" fontId="16" fillId="6" borderId="0" xfId="2" applyNumberFormat="1" applyFont="1" applyFill="1">
      <alignment vertical="center"/>
    </xf>
    <xf numFmtId="37" fontId="16" fillId="6" borderId="0" xfId="2" applyNumberFormat="1" applyFont="1" applyFill="1">
      <alignment vertical="center"/>
    </xf>
    <xf numFmtId="0" fontId="20" fillId="6" borderId="0" xfId="2" applyFont="1" applyFill="1" applyAlignment="1">
      <alignment horizontal="left" vertical="center" indent="7"/>
    </xf>
    <xf numFmtId="37" fontId="20" fillId="6" borderId="23" xfId="2" applyNumberFormat="1" applyFont="1" applyFill="1" applyBorder="1">
      <alignment vertical="center"/>
    </xf>
    <xf numFmtId="180" fontId="20" fillId="6" borderId="23" xfId="2" applyNumberFormat="1" applyFont="1" applyFill="1" applyBorder="1">
      <alignment vertical="center"/>
    </xf>
    <xf numFmtId="0" fontId="21" fillId="6" borderId="0" xfId="2" applyFont="1" applyFill="1" applyAlignment="1">
      <alignment horizontal="left" vertical="center"/>
    </xf>
    <xf numFmtId="167" fontId="16" fillId="6" borderId="0" xfId="2" applyNumberFormat="1" applyFont="1" applyFill="1" applyAlignment="1">
      <alignment horizontal="right" vertical="center"/>
    </xf>
    <xf numFmtId="181" fontId="16" fillId="6" borderId="0" xfId="2" applyNumberFormat="1" applyFont="1" applyFill="1">
      <alignment vertical="center"/>
    </xf>
    <xf numFmtId="37" fontId="1" fillId="0" borderId="0" xfId="7" applyNumberFormat="1"/>
    <xf numFmtId="180" fontId="23" fillId="6" borderId="0" xfId="2" applyNumberFormat="1" applyFont="1" applyFill="1">
      <alignment vertical="center"/>
    </xf>
    <xf numFmtId="167" fontId="18" fillId="6" borderId="23" xfId="7" applyNumberFormat="1" applyFont="1" applyFill="1" applyBorder="1" applyAlignment="1">
      <alignment horizontal="right"/>
    </xf>
    <xf numFmtId="0" fontId="24" fillId="6" borderId="0" xfId="2" applyFont="1" applyFill="1" applyAlignment="1">
      <alignment horizontal="right" vertical="center"/>
    </xf>
    <xf numFmtId="0" fontId="16" fillId="6" borderId="0" xfId="2" applyFont="1" applyFill="1" applyAlignment="1">
      <alignment horizontal="left" vertical="center" indent="2"/>
    </xf>
    <xf numFmtId="37" fontId="23" fillId="6" borderId="11" xfId="2" applyNumberFormat="1" applyFont="1" applyFill="1" applyBorder="1">
      <alignment vertical="center"/>
    </xf>
    <xf numFmtId="0" fontId="20" fillId="6" borderId="0" xfId="2" applyFont="1" applyFill="1" applyAlignment="1">
      <alignment horizontal="left" vertical="center" indent="2"/>
    </xf>
    <xf numFmtId="180" fontId="20" fillId="6" borderId="11" xfId="2" applyNumberFormat="1" applyFont="1" applyFill="1" applyBorder="1">
      <alignment vertical="center"/>
    </xf>
    <xf numFmtId="0" fontId="20" fillId="6" borderId="11" xfId="2" applyFont="1" applyFill="1" applyBorder="1">
      <alignment vertical="center"/>
    </xf>
    <xf numFmtId="180" fontId="19" fillId="6" borderId="0" xfId="2" applyNumberFormat="1" applyFont="1" applyFill="1">
      <alignment vertical="center"/>
    </xf>
    <xf numFmtId="0" fontId="16" fillId="6" borderId="14" xfId="2" applyFont="1" applyFill="1" applyBorder="1" applyAlignment="1">
      <alignment horizontal="left" vertical="center" indent="1"/>
    </xf>
    <xf numFmtId="0" fontId="16" fillId="6" borderId="14" xfId="2" applyFont="1" applyFill="1" applyBorder="1">
      <alignment vertical="center"/>
    </xf>
    <xf numFmtId="37" fontId="16" fillId="6" borderId="14" xfId="2" applyNumberFormat="1" applyFont="1" applyFill="1" applyBorder="1">
      <alignment vertical="center"/>
    </xf>
    <xf numFmtId="180" fontId="19" fillId="6" borderId="14" xfId="2" applyNumberFormat="1" applyFont="1" applyFill="1" applyBorder="1">
      <alignment vertical="center"/>
    </xf>
    <xf numFmtId="0" fontId="21" fillId="6" borderId="0" xfId="2" applyFont="1" applyFill="1">
      <alignment vertical="center"/>
    </xf>
    <xf numFmtId="0" fontId="3" fillId="10" borderId="0" xfId="0" applyFont="1" applyFill="1" applyAlignment="1">
      <alignment horizontal="left" vertical="center" indent="1"/>
    </xf>
    <xf numFmtId="0" fontId="27" fillId="0" borderId="0" xfId="0" applyFont="1"/>
    <xf numFmtId="170" fontId="3" fillId="10" borderId="9" xfId="0" applyNumberFormat="1" applyFont="1" applyFill="1" applyBorder="1" applyAlignment="1">
      <alignment vertical="center"/>
    </xf>
    <xf numFmtId="179" fontId="3" fillId="10" borderId="9" xfId="0" applyNumberFormat="1" applyFont="1" applyFill="1" applyBorder="1" applyAlignment="1">
      <alignment vertical="center"/>
    </xf>
    <xf numFmtId="0" fontId="27" fillId="0" borderId="0" xfId="0" applyFont="1" applyAlignment="1">
      <alignment horizontal="left" vertical="center"/>
    </xf>
    <xf numFmtId="178" fontId="3" fillId="6" borderId="0" xfId="0" applyNumberFormat="1" applyFont="1" applyFill="1" applyAlignment="1">
      <alignment vertical="center"/>
    </xf>
    <xf numFmtId="178" fontId="0" fillId="6" borderId="0" xfId="0" applyNumberFormat="1" applyFill="1"/>
    <xf numFmtId="178" fontId="0" fillId="0" borderId="0" xfId="0" applyNumberFormat="1"/>
    <xf numFmtId="38" fontId="3" fillId="6" borderId="0" xfId="13" applyNumberFormat="1" applyFont="1" applyFill="1" applyAlignment="1">
      <alignment vertical="center"/>
    </xf>
    <xf numFmtId="38" fontId="0" fillId="0" borderId="0" xfId="13" applyNumberFormat="1" applyFont="1"/>
    <xf numFmtId="165" fontId="3" fillId="6" borderId="0" xfId="0" applyNumberFormat="1" applyFont="1" applyFill="1" applyAlignment="1">
      <alignment vertical="center"/>
    </xf>
    <xf numFmtId="165" fontId="0" fillId="0" borderId="0" xfId="0" applyNumberFormat="1"/>
    <xf numFmtId="38" fontId="3" fillId="6" borderId="0" xfId="0" applyNumberFormat="1" applyFont="1" applyFill="1" applyAlignment="1">
      <alignment vertical="center"/>
    </xf>
    <xf numFmtId="38" fontId="0" fillId="0" borderId="0" xfId="0" applyNumberFormat="1"/>
    <xf numFmtId="178" fontId="4" fillId="4" borderId="25" xfId="0" applyNumberFormat="1" applyFont="1" applyFill="1" applyBorder="1" applyAlignment="1">
      <alignment vertical="center"/>
    </xf>
    <xf numFmtId="178" fontId="4" fillId="4" borderId="13" xfId="0" applyNumberFormat="1" applyFont="1" applyFill="1" applyBorder="1" applyAlignment="1">
      <alignment horizontal="center" vertical="center"/>
    </xf>
    <xf numFmtId="178" fontId="4" fillId="4" borderId="13" xfId="0" applyNumberFormat="1" applyFont="1" applyFill="1" applyBorder="1" applyAlignment="1">
      <alignment vertical="center"/>
    </xf>
    <xf numFmtId="9" fontId="4" fillId="4" borderId="26" xfId="0" applyNumberFormat="1" applyFont="1" applyFill="1" applyBorder="1" applyAlignment="1">
      <alignment vertical="center"/>
    </xf>
    <xf numFmtId="9" fontId="4" fillId="4" borderId="24" xfId="0" applyNumberFormat="1" applyFont="1" applyFill="1" applyBorder="1" applyAlignment="1">
      <alignment vertical="center"/>
    </xf>
    <xf numFmtId="0" fontId="0" fillId="0" borderId="0" xfId="0" applyAlignment="1">
      <alignment horizontal="right" vertical="center"/>
    </xf>
    <xf numFmtId="9" fontId="3" fillId="0" borderId="0" xfId="0" applyNumberFormat="1" applyFont="1" applyAlignment="1">
      <alignment horizontal="right" vertical="center"/>
    </xf>
    <xf numFmtId="181" fontId="0" fillId="0" borderId="0" xfId="12" applyNumberFormat="1" applyFont="1" applyAlignment="1">
      <alignment horizontal="right"/>
    </xf>
    <xf numFmtId="0" fontId="3" fillId="0" borderId="0" xfId="0" applyFont="1" applyAlignment="1">
      <alignment horizontal="center" vertical="center"/>
    </xf>
    <xf numFmtId="37" fontId="3" fillId="0" borderId="21" xfId="0" applyNumberFormat="1"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37" fontId="3" fillId="0" borderId="2" xfId="0" applyNumberFormat="1" applyFont="1" applyBorder="1" applyAlignment="1">
      <alignment horizontal="center" vertical="center"/>
    </xf>
    <xf numFmtId="0" fontId="3" fillId="0" borderId="5" xfId="0" applyFont="1" applyBorder="1" applyAlignment="1">
      <alignment horizontal="center" vertical="center"/>
    </xf>
    <xf numFmtId="0" fontId="31" fillId="0" borderId="32" xfId="16" applyFont="1" applyAlignment="1">
      <alignment horizontal="center" wrapText="1"/>
    </xf>
    <xf numFmtId="187" fontId="32" fillId="11" borderId="33" xfId="17" applyNumberFormat="1" applyFill="1" applyBorder="1" applyAlignment="1">
      <alignment horizontal="left" vertical="center"/>
    </xf>
    <xf numFmtId="166" fontId="33" fillId="11" borderId="35" xfId="18" applyNumberFormat="1" applyBorder="1">
      <alignment vertical="center"/>
    </xf>
    <xf numFmtId="0" fontId="32" fillId="0" borderId="0" xfId="17" applyAlignment="1">
      <alignment horizontal="left" vertical="center"/>
    </xf>
    <xf numFmtId="187" fontId="33" fillId="0" borderId="0" xfId="2" applyNumberFormat="1" applyFont="1">
      <alignment vertical="center"/>
    </xf>
    <xf numFmtId="0" fontId="9" fillId="0" borderId="17" xfId="2" applyBorder="1" applyAlignment="1">
      <alignment horizontal="left" vertical="center" indent="1"/>
    </xf>
    <xf numFmtId="166" fontId="9" fillId="0" borderId="36" xfId="2" applyNumberFormat="1" applyBorder="1">
      <alignment vertical="center"/>
    </xf>
    <xf numFmtId="166" fontId="9" fillId="0" borderId="37" xfId="2" applyNumberFormat="1" applyBorder="1">
      <alignment vertical="center"/>
    </xf>
    <xf numFmtId="0" fontId="9" fillId="0" borderId="16" xfId="2" applyBorder="1" applyAlignment="1">
      <alignment horizontal="left" vertical="center" indent="1"/>
    </xf>
    <xf numFmtId="0" fontId="9" fillId="0" borderId="0" xfId="2" applyAlignment="1">
      <alignment horizontal="left" vertical="center" indent="1"/>
    </xf>
    <xf numFmtId="166" fontId="9" fillId="0" borderId="0" xfId="2" applyNumberFormat="1">
      <alignment vertical="center"/>
    </xf>
    <xf numFmtId="0" fontId="32" fillId="0" borderId="0" xfId="17" applyAlignment="1">
      <alignment horizontal="left" wrapText="1"/>
    </xf>
    <xf numFmtId="0" fontId="9" fillId="0" borderId="0" xfId="2">
      <alignment vertical="center"/>
    </xf>
    <xf numFmtId="0" fontId="9" fillId="8" borderId="38" xfId="0" applyFont="1" applyFill="1" applyBorder="1" applyAlignment="1">
      <alignment horizontal="left" vertical="center" indent="1"/>
    </xf>
    <xf numFmtId="166" fontId="9" fillId="8" borderId="39" xfId="0" applyNumberFormat="1" applyFont="1" applyFill="1" applyBorder="1" applyAlignment="1">
      <alignment vertical="center"/>
    </xf>
    <xf numFmtId="187" fontId="32" fillId="0" borderId="40" xfId="17" applyNumberFormat="1" applyBorder="1" applyAlignment="1">
      <alignment horizontal="left" vertical="center"/>
    </xf>
    <xf numFmtId="166" fontId="33" fillId="0" borderId="34" xfId="18" applyNumberFormat="1" applyFill="1">
      <alignment vertical="center"/>
    </xf>
    <xf numFmtId="187" fontId="32" fillId="11" borderId="41" xfId="17" applyNumberFormat="1" applyFill="1" applyBorder="1" applyAlignment="1">
      <alignment horizontal="left" vertical="center"/>
    </xf>
    <xf numFmtId="10" fontId="33" fillId="11" borderId="42" xfId="12" applyNumberFormat="1" applyFont="1" applyFill="1" applyBorder="1" applyAlignment="1">
      <alignment vertical="center"/>
    </xf>
    <xf numFmtId="0" fontId="9" fillId="8" borderId="43" xfId="2" applyFill="1" applyBorder="1" applyAlignment="1">
      <alignment horizontal="left" vertical="center" indent="1"/>
    </xf>
    <xf numFmtId="166" fontId="9" fillId="8" borderId="43" xfId="2" applyNumberFormat="1" applyFill="1" applyBorder="1">
      <alignment vertical="center"/>
    </xf>
    <xf numFmtId="0" fontId="9" fillId="8" borderId="27" xfId="2" applyFill="1" applyBorder="1" applyAlignment="1">
      <alignment horizontal="left" vertical="center" indent="1"/>
    </xf>
    <xf numFmtId="166" fontId="9" fillId="8" borderId="27" xfId="2" applyNumberFormat="1" applyFill="1" applyBorder="1">
      <alignment vertical="center"/>
    </xf>
    <xf numFmtId="187" fontId="32" fillId="11" borderId="44" xfId="17" applyNumberFormat="1" applyFill="1" applyBorder="1" applyAlignment="1">
      <alignment horizontal="left" vertical="center"/>
    </xf>
    <xf numFmtId="166" fontId="33" fillId="11" borderId="40" xfId="18" applyNumberFormat="1" applyBorder="1">
      <alignment vertical="center"/>
    </xf>
    <xf numFmtId="187" fontId="32" fillId="11" borderId="45" xfId="17" applyNumberFormat="1" applyFill="1" applyBorder="1" applyAlignment="1">
      <alignment horizontal="left" vertical="center"/>
    </xf>
    <xf numFmtId="0" fontId="7" fillId="0" borderId="22" xfId="1" applyBorder="1" applyAlignment="1">
      <alignment horizontal="left"/>
    </xf>
    <xf numFmtId="0" fontId="34" fillId="0" borderId="22" xfId="2" applyFont="1" applyBorder="1" applyAlignment="1">
      <alignment horizontal="right"/>
    </xf>
    <xf numFmtId="0" fontId="9" fillId="0" borderId="22" xfId="2" applyBorder="1">
      <alignment vertical="center"/>
    </xf>
    <xf numFmtId="187" fontId="32" fillId="11" borderId="40" xfId="17" applyNumberFormat="1" applyFill="1" applyBorder="1" applyAlignment="1">
      <alignment horizontal="left" vertical="center"/>
    </xf>
    <xf numFmtId="166" fontId="9" fillId="0" borderId="48" xfId="2" applyNumberFormat="1" applyBorder="1">
      <alignment vertical="center"/>
    </xf>
    <xf numFmtId="3" fontId="23" fillId="12" borderId="0" xfId="0" applyNumberFormat="1" applyFont="1" applyFill="1"/>
    <xf numFmtId="180" fontId="23" fillId="12" borderId="0" xfId="0" applyNumberFormat="1" applyFont="1" applyFill="1" applyAlignment="1">
      <alignment horizontal="right"/>
    </xf>
    <xf numFmtId="0" fontId="37" fillId="0" borderId="0" xfId="0" applyFont="1"/>
    <xf numFmtId="0" fontId="38" fillId="0" borderId="0" xfId="0" applyFont="1" applyAlignment="1">
      <alignment horizontal="center" vertical="center" wrapText="1"/>
    </xf>
    <xf numFmtId="0" fontId="40" fillId="0" borderId="0" xfId="0" applyFont="1"/>
    <xf numFmtId="165" fontId="41" fillId="0" borderId="0" xfId="0" applyNumberFormat="1" applyFont="1" applyAlignment="1">
      <alignment horizontal="right" vertical="center" wrapText="1"/>
    </xf>
    <xf numFmtId="9" fontId="41" fillId="0" borderId="0" xfId="12" applyFont="1" applyAlignment="1">
      <alignment horizontal="right" vertical="center" wrapText="1"/>
    </xf>
    <xf numFmtId="0" fontId="42" fillId="0" borderId="0" xfId="0" applyFont="1"/>
    <xf numFmtId="165" fontId="42" fillId="0" borderId="0" xfId="6" applyNumberFormat="1" applyFont="1" applyAlignment="1">
      <alignment horizontal="right"/>
    </xf>
    <xf numFmtId="0" fontId="37" fillId="6" borderId="0" xfId="0" applyFont="1" applyFill="1"/>
    <xf numFmtId="173" fontId="43" fillId="6" borderId="0" xfId="0" applyNumberFormat="1" applyFont="1" applyFill="1" applyAlignment="1">
      <alignment horizontal="right"/>
    </xf>
    <xf numFmtId="9" fontId="44" fillId="0" borderId="0" xfId="12" applyFont="1" applyAlignment="1">
      <alignment horizontal="right"/>
    </xf>
    <xf numFmtId="0" fontId="45" fillId="6" borderId="0" xfId="0" applyFont="1" applyFill="1"/>
    <xf numFmtId="0" fontId="44" fillId="6" borderId="0" xfId="0" applyFont="1" applyFill="1" applyAlignment="1">
      <alignment horizontal="right"/>
    </xf>
    <xf numFmtId="0" fontId="46" fillId="6" borderId="0" xfId="0" applyFont="1" applyFill="1" applyAlignment="1">
      <alignment horizontal="right"/>
    </xf>
    <xf numFmtId="0" fontId="42" fillId="6" borderId="0" xfId="0" applyFont="1" applyFill="1"/>
    <xf numFmtId="171" fontId="47" fillId="6" borderId="0" xfId="0" applyNumberFormat="1" applyFont="1" applyFill="1" applyAlignment="1">
      <alignment horizontal="right"/>
    </xf>
    <xf numFmtId="0" fontId="39" fillId="0" borderId="0" xfId="0" applyFont="1" applyAlignment="1">
      <alignment horizontal="left" vertical="center" indent="1"/>
    </xf>
    <xf numFmtId="176" fontId="47" fillId="6" borderId="0" xfId="0" applyNumberFormat="1" applyFont="1" applyFill="1"/>
    <xf numFmtId="176" fontId="45" fillId="6" borderId="0" xfId="0" applyNumberFormat="1" applyFont="1" applyFill="1"/>
    <xf numFmtId="171" fontId="45" fillId="6" borderId="0" xfId="0" applyNumberFormat="1" applyFont="1" applyFill="1" applyAlignment="1">
      <alignment horizontal="right"/>
    </xf>
    <xf numFmtId="171" fontId="45" fillId="6" borderId="0" xfId="0" applyNumberFormat="1" applyFont="1" applyFill="1"/>
    <xf numFmtId="0" fontId="45" fillId="0" borderId="0" xfId="0" applyFont="1"/>
    <xf numFmtId="0" fontId="47" fillId="0" borderId="0" xfId="0" applyFont="1"/>
    <xf numFmtId="165" fontId="42" fillId="0" borderId="0" xfId="0" applyNumberFormat="1" applyFont="1" applyAlignment="1">
      <alignment horizontal="right"/>
    </xf>
    <xf numFmtId="186" fontId="37" fillId="0" borderId="0" xfId="0" applyNumberFormat="1" applyFont="1"/>
    <xf numFmtId="179" fontId="45" fillId="0" borderId="0" xfId="6" applyNumberFormat="1" applyFont="1"/>
    <xf numFmtId="165" fontId="37" fillId="0" borderId="0" xfId="0" applyNumberFormat="1" applyFont="1"/>
    <xf numFmtId="165" fontId="48" fillId="0" borderId="0" xfId="12" applyNumberFormat="1" applyFont="1"/>
    <xf numFmtId="165" fontId="42" fillId="0" borderId="0" xfId="6" applyNumberFormat="1" applyFont="1" applyAlignment="1">
      <alignment horizontal="center"/>
    </xf>
    <xf numFmtId="0" fontId="49" fillId="0" borderId="0" xfId="0" applyFont="1"/>
    <xf numFmtId="178" fontId="37" fillId="0" borderId="0" xfId="0" applyNumberFormat="1" applyFont="1" applyAlignment="1">
      <alignment horizontal="right"/>
    </xf>
    <xf numFmtId="0" fontId="39" fillId="0" borderId="0" xfId="0" applyFont="1" applyAlignment="1">
      <alignment horizontal="left" vertical="center"/>
    </xf>
    <xf numFmtId="182" fontId="37" fillId="0" borderId="0" xfId="13" applyNumberFormat="1" applyFont="1"/>
    <xf numFmtId="184" fontId="50" fillId="0" borderId="0" xfId="0" applyNumberFormat="1" applyFont="1"/>
    <xf numFmtId="178" fontId="50" fillId="0" borderId="0" xfId="0" applyNumberFormat="1" applyFont="1"/>
    <xf numFmtId="0" fontId="37" fillId="6" borderId="14" xfId="0" applyFont="1" applyFill="1" applyBorder="1"/>
    <xf numFmtId="0" fontId="37" fillId="0" borderId="14" xfId="0" applyFont="1" applyBorder="1"/>
    <xf numFmtId="179" fontId="37" fillId="0" borderId="0" xfId="0" applyNumberFormat="1" applyFont="1"/>
    <xf numFmtId="182" fontId="37" fillId="0" borderId="0" xfId="13" applyNumberFormat="1" applyFont="1" applyAlignment="1">
      <alignment horizontal="right"/>
    </xf>
    <xf numFmtId="3" fontId="37" fillId="0" borderId="0" xfId="0" applyNumberFormat="1" applyFont="1"/>
    <xf numFmtId="0" fontId="39" fillId="0" borderId="0" xfId="0" applyFont="1" applyAlignment="1">
      <alignment vertical="center"/>
    </xf>
    <xf numFmtId="0" fontId="41" fillId="0" borderId="0" xfId="0" applyFont="1" applyAlignment="1">
      <alignment vertical="center"/>
    </xf>
    <xf numFmtId="3" fontId="45" fillId="0" borderId="0" xfId="0" applyNumberFormat="1" applyFont="1"/>
    <xf numFmtId="10" fontId="37" fillId="0" borderId="0" xfId="12" applyNumberFormat="1" applyFont="1"/>
    <xf numFmtId="0" fontId="47" fillId="6" borderId="0" xfId="0" applyFont="1" applyFill="1"/>
    <xf numFmtId="179" fontId="45" fillId="0" borderId="0" xfId="6" applyNumberFormat="1" applyFont="1" applyAlignment="1">
      <alignment horizontal="right"/>
    </xf>
    <xf numFmtId="179" fontId="45" fillId="6" borderId="0" xfId="6" applyNumberFormat="1" applyFont="1" applyFill="1"/>
    <xf numFmtId="179" fontId="37" fillId="0" borderId="0" xfId="6" applyNumberFormat="1" applyFont="1"/>
    <xf numFmtId="0" fontId="41" fillId="0" borderId="0" xfId="0" applyFont="1" applyAlignment="1">
      <alignment horizontal="left" vertical="center"/>
    </xf>
    <xf numFmtId="179" fontId="42" fillId="0" borderId="0" xfId="6" applyNumberFormat="1" applyFont="1"/>
    <xf numFmtId="165" fontId="42" fillId="0" borderId="0" xfId="0" applyNumberFormat="1" applyFont="1"/>
    <xf numFmtId="0" fontId="51" fillId="0" borderId="0" xfId="0" applyFont="1"/>
    <xf numFmtId="186" fontId="51" fillId="0" borderId="0" xfId="0" applyNumberFormat="1" applyFont="1"/>
    <xf numFmtId="0" fontId="37" fillId="0" borderId="28" xfId="0" applyFont="1" applyBorder="1"/>
    <xf numFmtId="0" fontId="37" fillId="0" borderId="0" xfId="0" applyFont="1" applyAlignment="1">
      <alignment horizontal="left" vertical="center"/>
    </xf>
    <xf numFmtId="172" fontId="37" fillId="0" borderId="28" xfId="0" applyNumberFormat="1" applyFont="1" applyBorder="1" applyAlignment="1">
      <alignment horizontal="left" vertical="center"/>
    </xf>
    <xf numFmtId="0" fontId="39" fillId="0" borderId="3" xfId="0" applyFont="1" applyBorder="1" applyAlignment="1">
      <alignment horizontal="left" wrapText="1"/>
    </xf>
    <xf numFmtId="0" fontId="37" fillId="0" borderId="31" xfId="0" applyFont="1" applyBorder="1"/>
    <xf numFmtId="175" fontId="23" fillId="6" borderId="0" xfId="0" applyNumberFormat="1" applyFont="1" applyFill="1" applyAlignment="1">
      <alignment horizontal="right"/>
    </xf>
    <xf numFmtId="175" fontId="37" fillId="6" borderId="0" xfId="0" applyNumberFormat="1" applyFont="1" applyFill="1" applyAlignment="1">
      <alignment horizontal="right"/>
    </xf>
    <xf numFmtId="0" fontId="37" fillId="6" borderId="0" xfId="0" applyFont="1" applyFill="1" applyAlignment="1">
      <alignment horizontal="left" indent="3"/>
    </xf>
    <xf numFmtId="174" fontId="46" fillId="6" borderId="0" xfId="0" applyNumberFormat="1" applyFont="1" applyFill="1" applyAlignment="1">
      <alignment horizontal="center"/>
    </xf>
    <xf numFmtId="174" fontId="23" fillId="6" borderId="0" xfId="0" applyNumberFormat="1" applyFont="1" applyFill="1" applyAlignment="1">
      <alignment horizontal="right"/>
    </xf>
    <xf numFmtId="0" fontId="37" fillId="6" borderId="0" xfId="0" applyFont="1" applyFill="1" applyAlignment="1">
      <alignment horizontal="left"/>
    </xf>
    <xf numFmtId="3" fontId="46" fillId="6" borderId="0" xfId="0" applyNumberFormat="1" applyFont="1" applyFill="1" applyAlignment="1">
      <alignment horizontal="center"/>
    </xf>
    <xf numFmtId="0" fontId="46" fillId="6" borderId="0" xfId="0" applyFont="1" applyFill="1" applyAlignment="1">
      <alignment horizontal="left" indent="3"/>
    </xf>
    <xf numFmtId="3" fontId="44" fillId="6" borderId="0" xfId="0" applyNumberFormat="1" applyFont="1" applyFill="1"/>
    <xf numFmtId="185" fontId="45" fillId="0" borderId="0" xfId="6" applyNumberFormat="1" applyFont="1" applyAlignment="1">
      <alignment horizontal="right" vertical="center"/>
    </xf>
    <xf numFmtId="9" fontId="37" fillId="0" borderId="0" xfId="12" applyFont="1"/>
    <xf numFmtId="0" fontId="37" fillId="0" borderId="14" xfId="0" applyFont="1" applyBorder="1" applyAlignment="1">
      <alignment horizontal="left"/>
    </xf>
    <xf numFmtId="0" fontId="37" fillId="0" borderId="0" xfId="0" applyFont="1" applyAlignment="1">
      <alignment horizontal="left" indent="2"/>
    </xf>
    <xf numFmtId="0" fontId="37" fillId="0" borderId="0" xfId="0" applyFont="1" applyAlignment="1">
      <alignment horizontal="left" indent="4"/>
    </xf>
    <xf numFmtId="0" fontId="37" fillId="0" borderId="0" xfId="0" applyFont="1" applyAlignment="1">
      <alignment horizontal="left" indent="5"/>
    </xf>
    <xf numFmtId="177" fontId="39" fillId="0" borderId="0" xfId="0" applyNumberFormat="1" applyFont="1" applyAlignment="1">
      <alignment horizontal="left" vertical="center" indent="1"/>
    </xf>
    <xf numFmtId="182" fontId="45" fillId="0" borderId="0" xfId="13" applyNumberFormat="1" applyFont="1" applyAlignment="1">
      <alignment horizontal="right"/>
    </xf>
    <xf numFmtId="0" fontId="39" fillId="0" borderId="29" xfId="0" applyFont="1" applyBorder="1" applyAlignment="1">
      <alignment horizontal="left" vertical="center" indent="1"/>
    </xf>
    <xf numFmtId="0" fontId="39" fillId="3" borderId="8" xfId="0" applyFont="1" applyFill="1" applyBorder="1" applyAlignment="1">
      <alignment horizontal="left" vertical="center" indent="1"/>
    </xf>
    <xf numFmtId="170" fontId="39" fillId="9" borderId="8" xfId="0" applyNumberFormat="1" applyFont="1" applyFill="1" applyBorder="1" applyAlignment="1">
      <alignment horizontal="left" vertical="center"/>
    </xf>
    <xf numFmtId="165" fontId="39" fillId="0" borderId="29" xfId="0" applyNumberFormat="1" applyFont="1" applyBorder="1" applyAlignment="1">
      <alignment horizontal="left" vertical="center" indent="1"/>
    </xf>
    <xf numFmtId="165" fontId="39" fillId="3" borderId="8" xfId="0" applyNumberFormat="1" applyFont="1" applyFill="1" applyBorder="1" applyAlignment="1">
      <alignment horizontal="left" vertical="center" indent="1"/>
    </xf>
    <xf numFmtId="0" fontId="39" fillId="0" borderId="31" xfId="0" applyFont="1" applyBorder="1" applyAlignment="1">
      <alignment horizontal="center" vertical="center"/>
    </xf>
    <xf numFmtId="0" fontId="39" fillId="0" borderId="31" xfId="0" applyFont="1" applyBorder="1" applyAlignment="1">
      <alignment horizontal="left" vertical="center" indent="1"/>
    </xf>
    <xf numFmtId="0" fontId="39" fillId="0" borderId="28" xfId="0" applyFont="1" applyBorder="1" applyAlignment="1">
      <alignment vertical="center"/>
    </xf>
    <xf numFmtId="3" fontId="14" fillId="12" borderId="0" xfId="0" applyNumberFormat="1" applyFont="1" applyFill="1"/>
    <xf numFmtId="9" fontId="36" fillId="12" borderId="0" xfId="0" applyNumberFormat="1" applyFont="1" applyFill="1"/>
    <xf numFmtId="9" fontId="14" fillId="12" borderId="0" xfId="0" applyNumberFormat="1" applyFont="1" applyFill="1"/>
    <xf numFmtId="164" fontId="23" fillId="12" borderId="0" xfId="0" applyNumberFormat="1" applyFont="1" applyFill="1"/>
    <xf numFmtId="164" fontId="19" fillId="12" borderId="0" xfId="0" applyNumberFormat="1" applyFont="1" applyFill="1"/>
    <xf numFmtId="4" fontId="23" fillId="12" borderId="0" xfId="0" applyNumberFormat="1" applyFont="1" applyFill="1"/>
    <xf numFmtId="164" fontId="19" fillId="0" borderId="0" xfId="0" applyNumberFormat="1" applyFont="1"/>
    <xf numFmtId="189" fontId="23" fillId="12" borderId="0" xfId="0" applyNumberFormat="1" applyFont="1" applyFill="1" applyAlignment="1">
      <alignment horizontal="right"/>
    </xf>
    <xf numFmtId="0" fontId="37" fillId="0" borderId="0" xfId="0" applyFont="1" applyAlignment="1">
      <alignment horizontal="center"/>
    </xf>
    <xf numFmtId="0" fontId="16" fillId="8" borderId="38" xfId="0" applyFont="1" applyFill="1" applyBorder="1" applyAlignment="1">
      <alignment horizontal="left" vertical="center" indent="1"/>
    </xf>
    <xf numFmtId="166" fontId="16" fillId="8" borderId="39" xfId="0" applyNumberFormat="1" applyFont="1" applyFill="1" applyBorder="1" applyAlignment="1">
      <alignment vertical="center"/>
    </xf>
    <xf numFmtId="166" fontId="16" fillId="0" borderId="36" xfId="2" applyNumberFormat="1" applyFont="1" applyBorder="1" applyAlignment="1">
      <alignment horizontal="right" vertical="center"/>
    </xf>
    <xf numFmtId="166" fontId="52" fillId="0" borderId="34" xfId="18" applyNumberFormat="1" applyFont="1" applyFill="1">
      <alignment vertical="center"/>
    </xf>
    <xf numFmtId="10" fontId="52" fillId="11" borderId="42" xfId="12" applyNumberFormat="1" applyFont="1" applyFill="1" applyBorder="1" applyAlignment="1">
      <alignment vertical="center"/>
    </xf>
    <xf numFmtId="0" fontId="16" fillId="0" borderId="17" xfId="2" applyFont="1" applyBorder="1" applyAlignment="1">
      <alignment horizontal="left" vertical="center" indent="1"/>
    </xf>
    <xf numFmtId="166" fontId="16" fillId="0" borderId="36" xfId="2" applyNumberFormat="1" applyFont="1" applyBorder="1">
      <alignment vertical="center"/>
    </xf>
    <xf numFmtId="10" fontId="16" fillId="0" borderId="36" xfId="12" applyNumberFormat="1" applyFont="1" applyBorder="1" applyAlignment="1">
      <alignment vertical="center"/>
    </xf>
    <xf numFmtId="166" fontId="16" fillId="0" borderId="36" xfId="2" applyNumberFormat="1" applyFont="1" applyBorder="1" applyAlignment="1">
      <alignment horizontal="left" vertical="center"/>
    </xf>
    <xf numFmtId="10" fontId="16" fillId="0" borderId="36" xfId="12" applyNumberFormat="1" applyFont="1" applyBorder="1" applyAlignment="1">
      <alignment horizontal="right" vertical="center"/>
    </xf>
    <xf numFmtId="168" fontId="23" fillId="12" borderId="0" xfId="0" applyNumberFormat="1" applyFont="1" applyFill="1"/>
    <xf numFmtId="179" fontId="23" fillId="12" borderId="0" xfId="0" applyNumberFormat="1" applyFont="1" applyFill="1"/>
    <xf numFmtId="179" fontId="23" fillId="12" borderId="14" xfId="0" applyNumberFormat="1" applyFont="1" applyFill="1" applyBorder="1"/>
    <xf numFmtId="179" fontId="19" fillId="12" borderId="14" xfId="0" applyNumberFormat="1" applyFont="1" applyFill="1" applyBorder="1"/>
    <xf numFmtId="179" fontId="19" fillId="12" borderId="0" xfId="0" applyNumberFormat="1" applyFont="1" applyFill="1"/>
    <xf numFmtId="190" fontId="23" fillId="12" borderId="0" xfId="0" applyNumberFormat="1" applyFont="1" applyFill="1"/>
    <xf numFmtId="168" fontId="37" fillId="0" borderId="0" xfId="0" applyNumberFormat="1" applyFont="1" applyAlignment="1">
      <alignment horizontal="right"/>
    </xf>
    <xf numFmtId="166" fontId="52" fillId="11" borderId="40" xfId="18" applyNumberFormat="1" applyFont="1" applyBorder="1">
      <alignment vertical="center"/>
    </xf>
    <xf numFmtId="166" fontId="52" fillId="11" borderId="35" xfId="18" applyNumberFormat="1" applyFont="1" applyBorder="1">
      <alignment vertical="center"/>
    </xf>
    <xf numFmtId="10" fontId="39" fillId="0" borderId="28" xfId="12" applyNumberFormat="1" applyFont="1" applyBorder="1" applyAlignment="1">
      <alignment horizontal="right" vertical="center"/>
    </xf>
    <xf numFmtId="10" fontId="39" fillId="8" borderId="27" xfId="12" applyNumberFormat="1" applyFont="1" applyFill="1" applyBorder="1" applyAlignment="1">
      <alignment horizontal="right" vertical="center"/>
    </xf>
    <xf numFmtId="10" fontId="39" fillId="0" borderId="0" xfId="12" applyNumberFormat="1" applyFont="1" applyAlignment="1">
      <alignment horizontal="right" vertical="center"/>
    </xf>
    <xf numFmtId="10" fontId="16" fillId="0" borderId="0" xfId="2" applyNumberFormat="1" applyFont="1">
      <alignment vertical="center"/>
    </xf>
    <xf numFmtId="10" fontId="32" fillId="0" borderId="0" xfId="17" applyNumberFormat="1" applyAlignment="1">
      <alignment horizontal="left" wrapText="1"/>
    </xf>
    <xf numFmtId="10" fontId="39" fillId="0" borderId="30" xfId="12" applyNumberFormat="1" applyFont="1" applyBorder="1" applyAlignment="1">
      <alignment horizontal="right" vertical="center"/>
    </xf>
    <xf numFmtId="10" fontId="16" fillId="8" borderId="43" xfId="12" applyNumberFormat="1" applyFont="1" applyFill="1" applyBorder="1" applyAlignment="1">
      <alignment vertical="center"/>
    </xf>
    <xf numFmtId="0" fontId="53" fillId="0" borderId="0" xfId="17" applyFont="1" applyAlignment="1">
      <alignment horizontal="left" vertical="center" indent="1"/>
    </xf>
    <xf numFmtId="166" fontId="29" fillId="5" borderId="36" xfId="2" applyNumberFormat="1" applyFont="1" applyFill="1" applyBorder="1">
      <alignment vertical="center"/>
    </xf>
    <xf numFmtId="166" fontId="29" fillId="5" borderId="0" xfId="2" applyNumberFormat="1" applyFont="1" applyFill="1">
      <alignment vertical="center"/>
    </xf>
    <xf numFmtId="0" fontId="48" fillId="5" borderId="32" xfId="16" applyFont="1" applyFill="1" applyAlignment="1">
      <alignment horizontal="center" wrapText="1"/>
    </xf>
    <xf numFmtId="0" fontId="31" fillId="0" borderId="46" xfId="16" applyFont="1" applyBorder="1" applyAlignment="1">
      <alignment horizontal="center" wrapText="1"/>
    </xf>
    <xf numFmtId="166" fontId="0" fillId="0" borderId="0" xfId="0" applyNumberFormat="1"/>
    <xf numFmtId="0" fontId="3" fillId="6" borderId="0" xfId="0" applyFont="1" applyFill="1" applyAlignment="1">
      <alignment vertical="center"/>
    </xf>
    <xf numFmtId="0" fontId="3" fillId="6" borderId="0" xfId="0" quotePrefix="1" applyFont="1" applyFill="1" applyAlignment="1">
      <alignment vertical="center"/>
    </xf>
    <xf numFmtId="37" fontId="3" fillId="0" borderId="49" xfId="0" applyNumberFormat="1" applyFont="1" applyBorder="1" applyAlignment="1">
      <alignment vertical="center"/>
    </xf>
    <xf numFmtId="37" fontId="3" fillId="0" borderId="50" xfId="0" applyNumberFormat="1" applyFont="1" applyBorder="1" applyAlignment="1">
      <alignment vertical="center"/>
    </xf>
    <xf numFmtId="37" fontId="3" fillId="0" borderId="51" xfId="0" applyNumberFormat="1" applyFont="1" applyBorder="1" applyAlignment="1">
      <alignment vertical="center"/>
    </xf>
    <xf numFmtId="37" fontId="3" fillId="0" borderId="18" xfId="0" applyNumberFormat="1" applyFont="1" applyBorder="1" applyAlignment="1">
      <alignment vertical="center"/>
    </xf>
    <xf numFmtId="37" fontId="3" fillId="0" borderId="19" xfId="0" applyNumberFormat="1" applyFont="1" applyBorder="1" applyAlignment="1">
      <alignment vertical="center"/>
    </xf>
    <xf numFmtId="37" fontId="3" fillId="0" borderId="52" xfId="0" applyNumberFormat="1" applyFont="1" applyBorder="1" applyAlignment="1">
      <alignment vertical="center"/>
    </xf>
    <xf numFmtId="37" fontId="3" fillId="0" borderId="53" xfId="0" applyNumberFormat="1" applyFont="1" applyBorder="1" applyAlignment="1">
      <alignment vertical="center"/>
    </xf>
    <xf numFmtId="37" fontId="3" fillId="0" borderId="54" xfId="0" applyNumberFormat="1" applyFont="1" applyBorder="1" applyAlignment="1">
      <alignment vertical="center"/>
    </xf>
    <xf numFmtId="0" fontId="3" fillId="0" borderId="19" xfId="0" applyFont="1" applyBorder="1" applyAlignment="1">
      <alignment vertical="center"/>
    </xf>
    <xf numFmtId="180" fontId="23" fillId="6" borderId="0" xfId="0" applyNumberFormat="1" applyFont="1" applyFill="1" applyAlignment="1">
      <alignment horizontal="right"/>
    </xf>
    <xf numFmtId="190" fontId="23" fillId="0" borderId="0" xfId="0" applyNumberFormat="1" applyFont="1"/>
    <xf numFmtId="4" fontId="23" fillId="0" borderId="0" xfId="0" applyNumberFormat="1" applyFont="1"/>
    <xf numFmtId="3" fontId="23" fillId="0" borderId="0" xfId="0" applyNumberFormat="1" applyFont="1"/>
    <xf numFmtId="179" fontId="23" fillId="0" borderId="0" xfId="0" applyNumberFormat="1" applyFont="1"/>
    <xf numFmtId="189" fontId="23" fillId="0" borderId="0" xfId="0" applyNumberFormat="1" applyFont="1" applyAlignment="1">
      <alignment horizontal="right"/>
    </xf>
    <xf numFmtId="183" fontId="37" fillId="0" borderId="0" xfId="12" applyNumberFormat="1" applyFont="1" applyAlignment="1">
      <alignment horizontal="right"/>
    </xf>
    <xf numFmtId="9" fontId="0" fillId="0" borderId="0" xfId="12" applyFont="1"/>
    <xf numFmtId="179" fontId="36" fillId="6" borderId="0" xfId="6" applyNumberFormat="1" applyFont="1" applyFill="1" applyAlignment="1">
      <alignment horizontal="right"/>
    </xf>
    <xf numFmtId="179" fontId="54" fillId="7" borderId="0" xfId="6" applyNumberFormat="1" applyFont="1" applyFill="1"/>
    <xf numFmtId="187" fontId="32" fillId="11" borderId="55" xfId="17" applyNumberFormat="1" applyFill="1" applyBorder="1" applyAlignment="1">
      <alignment horizontal="left" vertical="center"/>
    </xf>
    <xf numFmtId="166" fontId="33" fillId="11" borderId="46" xfId="18" applyNumberFormat="1" applyBorder="1">
      <alignment vertical="center"/>
    </xf>
    <xf numFmtId="187" fontId="32" fillId="0" borderId="0" xfId="17" applyNumberFormat="1" applyAlignment="1">
      <alignment horizontal="left" vertical="center"/>
    </xf>
    <xf numFmtId="10" fontId="33" fillId="0" borderId="0" xfId="12" applyNumberFormat="1" applyFont="1" applyAlignment="1">
      <alignment vertical="center"/>
    </xf>
    <xf numFmtId="179" fontId="3" fillId="3" borderId="6" xfId="6" applyNumberFormat="1" applyFont="1" applyFill="1" applyBorder="1" applyAlignment="1">
      <alignment horizontal="left" vertical="center" indent="1"/>
    </xf>
    <xf numFmtId="170" fontId="3" fillId="0" borderId="0" xfId="0" applyNumberFormat="1" applyFont="1" applyAlignment="1">
      <alignment vertical="center"/>
    </xf>
    <xf numFmtId="179" fontId="0" fillId="0" borderId="0" xfId="6" applyNumberFormat="1" applyFont="1"/>
    <xf numFmtId="0" fontId="6" fillId="0" borderId="0" xfId="0" applyFont="1"/>
    <xf numFmtId="9" fontId="6" fillId="0" borderId="0" xfId="12" applyFont="1"/>
    <xf numFmtId="168" fontId="9" fillId="0" borderId="36" xfId="6" applyFont="1" applyBorder="1" applyAlignment="1">
      <alignment vertical="center"/>
    </xf>
    <xf numFmtId="179" fontId="9" fillId="0" borderId="36" xfId="2" applyNumberFormat="1" applyBorder="1">
      <alignment vertical="center"/>
    </xf>
    <xf numFmtId="165" fontId="55" fillId="0" borderId="0" xfId="0" applyNumberFormat="1" applyFont="1" applyAlignment="1">
      <alignment horizontal="center"/>
    </xf>
    <xf numFmtId="9" fontId="0" fillId="0" borderId="0" xfId="12" applyFont="1" applyAlignment="1">
      <alignment horizontal="right"/>
    </xf>
    <xf numFmtId="179" fontId="38" fillId="0" borderId="0" xfId="6" applyNumberFormat="1" applyFont="1" applyAlignment="1">
      <alignment horizontal="center" vertical="center" wrapText="1"/>
    </xf>
    <xf numFmtId="0" fontId="27" fillId="0" borderId="0" xfId="0" applyFont="1" applyAlignment="1">
      <alignment horizontal="right"/>
    </xf>
    <xf numFmtId="9" fontId="27" fillId="0" borderId="0" xfId="12" applyFont="1" applyAlignment="1">
      <alignment horizontal="right"/>
    </xf>
    <xf numFmtId="169" fontId="0" fillId="6" borderId="0" xfId="13" applyFont="1" applyFill="1"/>
    <xf numFmtId="166" fontId="56" fillId="11" borderId="46" xfId="18" applyNumberFormat="1" applyFont="1" applyBorder="1">
      <alignment vertical="center"/>
    </xf>
    <xf numFmtId="0" fontId="31" fillId="0" borderId="56" xfId="16" applyFont="1" applyBorder="1" applyAlignment="1">
      <alignment horizontal="center" wrapText="1"/>
    </xf>
    <xf numFmtId="166" fontId="33" fillId="0" borderId="47" xfId="18" applyNumberFormat="1" applyFill="1" applyBorder="1">
      <alignment vertical="center"/>
    </xf>
    <xf numFmtId="10" fontId="33" fillId="11" borderId="37" xfId="12" applyNumberFormat="1" applyFont="1" applyFill="1" applyBorder="1" applyAlignment="1">
      <alignment vertical="center"/>
    </xf>
    <xf numFmtId="166" fontId="33" fillId="11" borderId="44" xfId="18" applyNumberFormat="1" applyBorder="1">
      <alignment vertical="center"/>
    </xf>
    <xf numFmtId="166" fontId="33" fillId="11" borderId="48" xfId="18" applyNumberFormat="1" applyBorder="1">
      <alignment vertical="center"/>
    </xf>
    <xf numFmtId="0" fontId="31" fillId="0" borderId="57" xfId="16" applyFont="1" applyBorder="1" applyAlignment="1">
      <alignment horizontal="center" wrapText="1"/>
    </xf>
    <xf numFmtId="166" fontId="9" fillId="0" borderId="17" xfId="2" applyNumberFormat="1" applyBorder="1">
      <alignment vertical="center"/>
    </xf>
    <xf numFmtId="166" fontId="9" fillId="8" borderId="38" xfId="0" applyNumberFormat="1" applyFont="1" applyFill="1" applyBorder="1" applyAlignment="1">
      <alignment vertical="center"/>
    </xf>
    <xf numFmtId="166" fontId="33" fillId="0" borderId="40" xfId="18" applyNumberFormat="1" applyFill="1" applyBorder="1">
      <alignment vertical="center"/>
    </xf>
    <xf numFmtId="10" fontId="33" fillId="11" borderId="41" xfId="12" applyNumberFormat="1" applyFont="1" applyFill="1" applyBorder="1" applyAlignment="1">
      <alignment vertical="center"/>
    </xf>
    <xf numFmtId="166" fontId="9" fillId="0" borderId="16" xfId="2" applyNumberFormat="1" applyBorder="1">
      <alignment vertical="center"/>
    </xf>
    <xf numFmtId="166" fontId="33" fillId="11" borderId="55" xfId="18" applyNumberFormat="1" applyBorder="1">
      <alignment vertical="center"/>
    </xf>
    <xf numFmtId="0" fontId="9" fillId="0" borderId="13" xfId="2" applyBorder="1">
      <alignment vertical="center"/>
    </xf>
    <xf numFmtId="166" fontId="9" fillId="0" borderId="59" xfId="2" applyNumberFormat="1" applyBorder="1">
      <alignment vertical="center"/>
    </xf>
    <xf numFmtId="166" fontId="9" fillId="8" borderId="60" xfId="0" applyNumberFormat="1" applyFont="1" applyFill="1" applyBorder="1" applyAlignment="1">
      <alignment vertical="center"/>
    </xf>
    <xf numFmtId="0" fontId="3" fillId="0" borderId="13" xfId="0" applyFont="1" applyBorder="1" applyAlignment="1">
      <alignment vertical="center"/>
    </xf>
    <xf numFmtId="0" fontId="0" fillId="0" borderId="13" xfId="0" applyBorder="1" applyAlignment="1">
      <alignment horizontal="right" vertical="center"/>
    </xf>
    <xf numFmtId="166" fontId="33" fillId="0" borderId="61" xfId="18" applyNumberFormat="1" applyFill="1" applyBorder="1">
      <alignment vertical="center"/>
    </xf>
    <xf numFmtId="10" fontId="33" fillId="11" borderId="62" xfId="12" applyNumberFormat="1" applyFont="1" applyFill="1" applyBorder="1" applyAlignment="1">
      <alignment vertical="center"/>
    </xf>
    <xf numFmtId="0" fontId="0" fillId="0" borderId="13" xfId="0" applyBorder="1" applyAlignment="1">
      <alignment horizontal="right"/>
    </xf>
    <xf numFmtId="187" fontId="33" fillId="0" borderId="13" xfId="2" applyNumberFormat="1" applyFont="1" applyBorder="1">
      <alignment vertical="center"/>
    </xf>
    <xf numFmtId="166" fontId="9" fillId="0" borderId="62" xfId="2" applyNumberFormat="1" applyBorder="1">
      <alignment vertical="center"/>
    </xf>
    <xf numFmtId="166" fontId="9" fillId="8" borderId="63" xfId="2" applyNumberFormat="1" applyFill="1" applyBorder="1">
      <alignment vertical="center"/>
    </xf>
    <xf numFmtId="0" fontId="3" fillId="0" borderId="13" xfId="0" applyFont="1" applyBorder="1" applyAlignment="1">
      <alignment horizontal="center" vertical="center"/>
    </xf>
    <xf numFmtId="166" fontId="33" fillId="11" borderId="61" xfId="18" applyNumberFormat="1" applyBorder="1">
      <alignment vertical="center"/>
    </xf>
    <xf numFmtId="166" fontId="56" fillId="11" borderId="61" xfId="18" applyNumberFormat="1" applyFont="1" applyBorder="1">
      <alignment vertical="center"/>
    </xf>
    <xf numFmtId="166" fontId="9" fillId="0" borderId="13" xfId="2" applyNumberFormat="1" applyBorder="1">
      <alignment vertical="center"/>
    </xf>
    <xf numFmtId="166" fontId="56" fillId="11" borderId="13" xfId="18" applyNumberFormat="1" applyFont="1" applyBorder="1">
      <alignment vertical="center"/>
    </xf>
    <xf numFmtId="166" fontId="56" fillId="11" borderId="64" xfId="18" applyNumberFormat="1" applyFont="1" applyBorder="1">
      <alignment vertical="center"/>
    </xf>
    <xf numFmtId="0" fontId="32" fillId="0" borderId="13" xfId="17" applyBorder="1" applyAlignment="1">
      <alignment horizontal="left" wrapText="1"/>
    </xf>
    <xf numFmtId="0" fontId="32" fillId="0" borderId="13" xfId="17" applyBorder="1" applyAlignment="1">
      <alignment horizontal="left" vertical="center"/>
    </xf>
    <xf numFmtId="9" fontId="3" fillId="0" borderId="13" xfId="0" applyNumberFormat="1" applyFont="1" applyBorder="1" applyAlignment="1">
      <alignment horizontal="right" vertical="center"/>
    </xf>
    <xf numFmtId="0" fontId="0" fillId="0" borderId="65" xfId="0" applyBorder="1" applyAlignment="1">
      <alignment horizontal="right"/>
    </xf>
    <xf numFmtId="0" fontId="0" fillId="8" borderId="13" xfId="0" applyFill="1" applyBorder="1" applyAlignment="1">
      <alignment horizontal="right"/>
    </xf>
    <xf numFmtId="0" fontId="31" fillId="8" borderId="58" xfId="16" applyFont="1" applyFill="1" applyBorder="1" applyAlignment="1">
      <alignment horizontal="center" wrapText="1"/>
    </xf>
    <xf numFmtId="0" fontId="0" fillId="8" borderId="12" xfId="0" applyFill="1" applyBorder="1" applyAlignment="1">
      <alignment horizontal="right"/>
    </xf>
    <xf numFmtId="166" fontId="56" fillId="11" borderId="48" xfId="18" applyNumberFormat="1" applyFont="1" applyBorder="1">
      <alignment vertical="center"/>
    </xf>
    <xf numFmtId="166" fontId="56" fillId="11" borderId="55" xfId="18" applyNumberFormat="1" applyFont="1" applyBorder="1">
      <alignment vertical="center"/>
    </xf>
    <xf numFmtId="0" fontId="59" fillId="0" borderId="1" xfId="0" applyFont="1" applyBorder="1" applyAlignment="1">
      <alignment horizontal="left" vertical="center"/>
    </xf>
    <xf numFmtId="166" fontId="29" fillId="5" borderId="0" xfId="2" applyNumberFormat="1" applyFont="1" applyFill="1" applyAlignment="1">
      <alignment horizontal="center" vertical="center"/>
    </xf>
    <xf numFmtId="166" fontId="29" fillId="5" borderId="36" xfId="2" applyNumberFormat="1" applyFont="1" applyFill="1" applyBorder="1" applyAlignment="1">
      <alignment horizontal="center" vertical="center"/>
    </xf>
    <xf numFmtId="178" fontId="0" fillId="0" borderId="0" xfId="0" applyNumberFormat="1" applyAlignment="1">
      <alignment horizontal="center"/>
    </xf>
    <xf numFmtId="9" fontId="29" fillId="5" borderId="0" xfId="12" applyFont="1" applyFill="1" applyAlignment="1">
      <alignment vertical="center"/>
    </xf>
    <xf numFmtId="9" fontId="3" fillId="6" borderId="0" xfId="12" applyFont="1" applyFill="1" applyAlignment="1">
      <alignment vertical="center"/>
    </xf>
    <xf numFmtId="9" fontId="29" fillId="5" borderId="36" xfId="12" applyFont="1" applyFill="1" applyBorder="1" applyAlignment="1">
      <alignment horizontal="center" vertical="center"/>
    </xf>
    <xf numFmtId="9" fontId="29" fillId="5" borderId="36" xfId="12" applyFont="1" applyFill="1" applyBorder="1" applyAlignment="1">
      <alignment vertical="center"/>
    </xf>
    <xf numFmtId="9" fontId="9" fillId="0" borderId="36" xfId="12" applyFont="1" applyBorder="1" applyAlignment="1">
      <alignment vertical="center"/>
    </xf>
  </cellXfs>
  <cellStyles count="20">
    <cellStyle name="Comma" xfId="13" builtinId="3"/>
    <cellStyle name="Currency" xfId="6" builtinId="4"/>
    <cellStyle name="Followed Hyperlink" xfId="15" builtinId="9" hidden="1"/>
    <cellStyle name="Followed Hyperlink" xfId="14" builtinId="9" hidden="1"/>
    <cellStyle name="Heading 1 2" xfId="17" xr:uid="{00000000-0005-0000-0000-000004000000}"/>
    <cellStyle name="Headings" xfId="16" xr:uid="{00000000-0005-0000-0000-000005000000}"/>
    <cellStyle name="Month" xfId="19" xr:uid="{00000000-0005-0000-0000-000007000000}"/>
    <cellStyle name="Normal" xfId="0" builtinId="0"/>
    <cellStyle name="Normal 2" xfId="3" xr:uid="{00000000-0005-0000-0000-000009000000}"/>
    <cellStyle name="Normal 2 2" xfId="5" xr:uid="{00000000-0005-0000-0000-00000A000000}"/>
    <cellStyle name="Normal 2 3" xfId="7" xr:uid="{00000000-0005-0000-0000-00000B000000}"/>
    <cellStyle name="Normal 3" xfId="2" xr:uid="{00000000-0005-0000-0000-00000C000000}"/>
    <cellStyle name="Normal 4" xfId="4" xr:uid="{00000000-0005-0000-0000-00000D000000}"/>
    <cellStyle name="Percent" xfId="12" builtinId="5"/>
    <cellStyle name="Title 2" xfId="1" xr:uid="{00000000-0005-0000-0000-000011000000}"/>
    <cellStyle name="Totals" xfId="18" xr:uid="{00000000-0005-0000-0000-000012000000}"/>
    <cellStyle name="千位分隔 2" xfId="10" xr:uid="{00000000-0005-0000-0000-000013000000}"/>
    <cellStyle name="常规 2" xfId="8" xr:uid="{00000000-0005-0000-0000-000014000000}"/>
    <cellStyle name="百分比 2" xfId="9" xr:uid="{00000000-0005-0000-0000-000015000000}"/>
    <cellStyle name="货币 2" xfId="11" xr:uid="{00000000-0005-0000-0000-000016000000}"/>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7E0021"/>
      <rgbColor rgb="FF008000"/>
      <rgbColor rgb="FF004586"/>
      <rgbColor rgb="FF808000"/>
      <rgbColor rgb="FF800080"/>
      <rgbColor rgb="FF0070C0"/>
      <rgbColor rgb="FFB3B3B3"/>
      <rgbColor rgb="FF7F7F7F"/>
      <rgbColor rgb="FFAFABAB"/>
      <rgbColor rgb="FF993366"/>
      <rgbColor rgb="FFFFFFCC"/>
      <rgbColor rgb="FFDEEBF7"/>
      <rgbColor rgb="FF660066"/>
      <rgbColor rgb="FFFF8080"/>
      <rgbColor rgb="FF0563C1"/>
      <rgbColor rgb="FFBDD7EE"/>
      <rgbColor rgb="FF000080"/>
      <rgbColor rgb="FFFF00FF"/>
      <rgbColor rgb="FFFFFF00"/>
      <rgbColor rgb="FF00FFFF"/>
      <rgbColor rgb="FF800080"/>
      <rgbColor rgb="FFC5000B"/>
      <rgbColor rgb="FF0084D1"/>
      <rgbColor rgb="FF0000FF"/>
      <rgbColor rgb="FF00B0F0"/>
      <rgbColor rgb="FFD9D9D9"/>
      <rgbColor rgb="FFC5E0B4"/>
      <rgbColor rgb="FFFFFF66"/>
      <rgbColor rgb="FF9DC3E6"/>
      <rgbColor rgb="FFFF99CC"/>
      <rgbColor rgb="FF83CAFF"/>
      <rgbColor rgb="FFFFE699"/>
      <rgbColor rgb="FF2E75B6"/>
      <rgbColor rgb="FF5B9BD5"/>
      <rgbColor rgb="FFAECF00"/>
      <rgbColor rgb="FFFFD320"/>
      <rgbColor rgb="FFFF950E"/>
      <rgbColor rgb="FFFF420E"/>
      <rgbColor rgb="FF0066FF"/>
      <rgbColor rgb="FFA6A6A6"/>
      <rgbColor rgb="FF002060"/>
      <rgbColor rgb="FF579D1C"/>
      <rgbColor rgb="FF181717"/>
      <rgbColor rgb="FF314004"/>
      <rgbColor rgb="FF993300"/>
      <rgbColor rgb="FF993366"/>
      <rgbColor rgb="FF4B1F6F"/>
      <rgbColor rgb="FF26262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4</xdr:col>
      <xdr:colOff>446087</xdr:colOff>
      <xdr:row>0</xdr:row>
      <xdr:rowOff>31750</xdr:rowOff>
    </xdr:from>
    <xdr:to>
      <xdr:col>4</xdr:col>
      <xdr:colOff>1008482</xdr:colOff>
      <xdr:row>0</xdr:row>
      <xdr:rowOff>496491</xdr:rowOff>
    </xdr:to>
    <xdr:pic>
      <xdr:nvPicPr>
        <xdr:cNvPr id="2" name="Picture 1">
          <a:extLst>
            <a:ext uri="{FF2B5EF4-FFF2-40B4-BE49-F238E27FC236}">
              <a16:creationId xmlns:a16="http://schemas.microsoft.com/office/drawing/2014/main" id="{CC31CA34-CB36-4C22-91AC-C43D966FC7BE}"/>
            </a:ext>
          </a:extLst>
        </xdr:cNvPr>
        <xdr:cNvPicPr>
          <a:picLocks noChangeAspect="1"/>
        </xdr:cNvPicPr>
      </xdr:nvPicPr>
      <xdr:blipFill>
        <a:blip xmlns:r="http://schemas.openxmlformats.org/officeDocument/2006/relationships" r:embed="rId1"/>
        <a:stretch>
          <a:fillRect/>
        </a:stretch>
      </xdr:blipFill>
      <xdr:spPr>
        <a:xfrm>
          <a:off x="3322637" y="31750"/>
          <a:ext cx="562395" cy="4647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433387</xdr:colOff>
      <xdr:row>0</xdr:row>
      <xdr:rowOff>0</xdr:rowOff>
    </xdr:from>
    <xdr:to>
      <xdr:col>6</xdr:col>
      <xdr:colOff>995782</xdr:colOff>
      <xdr:row>1</xdr:row>
      <xdr:rowOff>1191</xdr:rowOff>
    </xdr:to>
    <xdr:pic>
      <xdr:nvPicPr>
        <xdr:cNvPr id="2" name="Picture 1">
          <a:extLst>
            <a:ext uri="{FF2B5EF4-FFF2-40B4-BE49-F238E27FC236}">
              <a16:creationId xmlns:a16="http://schemas.microsoft.com/office/drawing/2014/main" id="{E2BB9961-0623-41AB-8E38-F2072D8B87AA}"/>
            </a:ext>
          </a:extLst>
        </xdr:cNvPr>
        <xdr:cNvPicPr>
          <a:picLocks noChangeAspect="1"/>
        </xdr:cNvPicPr>
      </xdr:nvPicPr>
      <xdr:blipFill>
        <a:blip xmlns:r="http://schemas.openxmlformats.org/officeDocument/2006/relationships" r:embed="rId1"/>
        <a:stretch>
          <a:fillRect/>
        </a:stretch>
      </xdr:blipFill>
      <xdr:spPr>
        <a:xfrm>
          <a:off x="7539037" y="0"/>
          <a:ext cx="562395" cy="4647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393700</xdr:colOff>
      <xdr:row>0</xdr:row>
      <xdr:rowOff>127000</xdr:rowOff>
    </xdr:from>
    <xdr:to>
      <xdr:col>12</xdr:col>
      <xdr:colOff>400050</xdr:colOff>
      <xdr:row>10</xdr:row>
      <xdr:rowOff>25400</xdr:rowOff>
    </xdr:to>
    <xdr:sp macro="" textlink="">
      <xdr:nvSpPr>
        <xdr:cNvPr id="2" name="TextBox 1">
          <a:extLst>
            <a:ext uri="{FF2B5EF4-FFF2-40B4-BE49-F238E27FC236}">
              <a16:creationId xmlns:a16="http://schemas.microsoft.com/office/drawing/2014/main" id="{993A3C5C-E801-4ED7-8E13-2DAE7162DEE9}"/>
            </a:ext>
          </a:extLst>
        </xdr:cNvPr>
        <xdr:cNvSpPr txBox="1"/>
      </xdr:nvSpPr>
      <xdr:spPr>
        <a:xfrm>
          <a:off x="393700" y="127000"/>
          <a:ext cx="7321550" cy="1739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Times New Roman" panose="02020603050405020304" pitchFamily="18" charset="0"/>
              <a:cs typeface="Times New Roman" panose="02020603050405020304" pitchFamily="18" charset="0"/>
            </a:rPr>
            <a:t>Notable budget  variances is experienced from 2019 to 2021. In 2019, there was a shift of other revenue from 1million to 3million, contributing significantly to the variance experienced. There was a significant improvement in other revenue in 2020 that also influenced the variance substantially. This can be attributed to the fact that the company may have now established itself into the market and has its customer base. The same idea applies in 2021 as the company recognized an excess of 10 million in sales. There was also a massive campaign in 2020 by the company to increase sales, which are indicated by the substantial additional amount spent on the ongoing campaign. Also, the sales commission increased substantially in proportional to sales in 2021. From 2019 to 2021. There was mass spending on taxes, which can be attributed to the fact that the company made significant sales, which attracts higher taxes.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446087</xdr:colOff>
      <xdr:row>0</xdr:row>
      <xdr:rowOff>31750</xdr:rowOff>
    </xdr:from>
    <xdr:to>
      <xdr:col>4</xdr:col>
      <xdr:colOff>1008482</xdr:colOff>
      <xdr:row>0</xdr:row>
      <xdr:rowOff>496491</xdr:rowOff>
    </xdr:to>
    <xdr:pic>
      <xdr:nvPicPr>
        <xdr:cNvPr id="2" name="Picture 1">
          <a:extLst>
            <a:ext uri="{FF2B5EF4-FFF2-40B4-BE49-F238E27FC236}">
              <a16:creationId xmlns:a16="http://schemas.microsoft.com/office/drawing/2014/main" id="{25C4E2B6-721E-4867-A508-86C0D3565648}"/>
            </a:ext>
          </a:extLst>
        </xdr:cNvPr>
        <xdr:cNvPicPr>
          <a:picLocks noChangeAspect="1"/>
        </xdr:cNvPicPr>
      </xdr:nvPicPr>
      <xdr:blipFill>
        <a:blip xmlns:r="http://schemas.openxmlformats.org/officeDocument/2006/relationships" r:embed="rId1"/>
        <a:stretch>
          <a:fillRect/>
        </a:stretch>
      </xdr:blipFill>
      <xdr:spPr>
        <a:xfrm>
          <a:off x="3328987" y="31750"/>
          <a:ext cx="562395" cy="46474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237458</xdr:colOff>
      <xdr:row>0</xdr:row>
      <xdr:rowOff>89912</xdr:rowOff>
    </xdr:from>
    <xdr:to>
      <xdr:col>10</xdr:col>
      <xdr:colOff>799853</xdr:colOff>
      <xdr:row>0</xdr:row>
      <xdr:rowOff>548303</xdr:rowOff>
    </xdr:to>
    <xdr:pic>
      <xdr:nvPicPr>
        <xdr:cNvPr id="2" name="Picture 1">
          <a:extLst>
            <a:ext uri="{FF2B5EF4-FFF2-40B4-BE49-F238E27FC236}">
              <a16:creationId xmlns:a16="http://schemas.microsoft.com/office/drawing/2014/main" id="{10363F24-6682-4C62-9917-BF003286722E}"/>
            </a:ext>
          </a:extLst>
        </xdr:cNvPr>
        <xdr:cNvPicPr>
          <a:picLocks noChangeAspect="1"/>
        </xdr:cNvPicPr>
      </xdr:nvPicPr>
      <xdr:blipFill>
        <a:blip xmlns:r="http://schemas.openxmlformats.org/officeDocument/2006/relationships" r:embed="rId1"/>
        <a:stretch>
          <a:fillRect/>
        </a:stretch>
      </xdr:blipFill>
      <xdr:spPr>
        <a:xfrm>
          <a:off x="14359184" y="89912"/>
          <a:ext cx="562395" cy="4583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5</xdr:col>
      <xdr:colOff>847147</xdr:colOff>
      <xdr:row>0</xdr:row>
      <xdr:rowOff>64943</xdr:rowOff>
    </xdr:from>
    <xdr:ext cx="676853" cy="506557"/>
    <xdr:pic>
      <xdr:nvPicPr>
        <xdr:cNvPr id="2" name="Picture 1" descr="C:\Users\Lawrence\Pictures\Creative Assets\Brand Icon\Logo 1.jpg">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07147" y="64943"/>
          <a:ext cx="676853" cy="506557"/>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5</xdr:col>
      <xdr:colOff>388937</xdr:colOff>
      <xdr:row>0</xdr:row>
      <xdr:rowOff>103188</xdr:rowOff>
    </xdr:from>
    <xdr:ext cx="593725" cy="560387"/>
    <xdr:pic>
      <xdr:nvPicPr>
        <xdr:cNvPr id="2" name="Picture 1" descr="C:\Users\Lawrence\Pictures\Creative Assets\Brand Icon\Logo 1.jpg">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1262" y="103188"/>
          <a:ext cx="593725" cy="560387"/>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5</xdr:col>
      <xdr:colOff>355600</xdr:colOff>
      <xdr:row>0</xdr:row>
      <xdr:rowOff>120650</xdr:rowOff>
    </xdr:from>
    <xdr:ext cx="596900" cy="558800"/>
    <xdr:pic>
      <xdr:nvPicPr>
        <xdr:cNvPr id="2" name="Picture 1" descr="C:\Users\Lawrence\Pictures\Creative Assets\Brand Icon\Logo 1.jpg">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7925" y="120650"/>
          <a:ext cx="596900" cy="558800"/>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00"/>
  </sheetPr>
  <dimension ref="A1:AMJ1"/>
  <sheetViews>
    <sheetView zoomScale="80" zoomScaleNormal="80" zoomScalePageLayoutView="80" workbookViewId="0">
      <selection activeCell="G53" sqref="G53"/>
    </sheetView>
  </sheetViews>
  <sheetFormatPr defaultColWidth="8.81640625" defaultRowHeight="14.5" x14ac:dyDescent="0.35"/>
  <cols>
    <col min="1" max="1024" width="8.81640625" style="1"/>
  </cols>
  <sheetData/>
  <phoneticPr fontId="57" type="noConversion"/>
  <pageMargins left="0.78749999999999998" right="0.78749999999999998" top="1.0249999999999999" bottom="1.0249999999999999" header="0.78749999999999998" footer="0.78749999999999998"/>
  <pageSetup orientation="portrait" useFirstPageNumber="1" r:id="rId1"/>
  <headerFooter>
    <oddHeader>&amp;C&amp;"Arial,Regular"&amp;10&amp;A</oddHeader>
    <oddFooter>&amp;C&amp;"Arial,Regular"&amp;10Page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FM249"/>
  <sheetViews>
    <sheetView view="pageBreakPreview" topLeftCell="A61" zoomScaleNormal="80" zoomScaleSheetLayoutView="100" workbookViewId="0">
      <selection activeCell="I184" sqref="I184"/>
    </sheetView>
  </sheetViews>
  <sheetFormatPr defaultColWidth="8.81640625" defaultRowHeight="14.5" outlineLevelRow="2" x14ac:dyDescent="0.35"/>
  <cols>
    <col min="1" max="1" width="46" style="135" bestFit="1" customWidth="1"/>
    <col min="2" max="2" width="16" style="135" bestFit="1" customWidth="1"/>
    <col min="3" max="3" width="16" style="135" customWidth="1"/>
    <col min="4" max="4" width="18.08984375" style="135" customWidth="1"/>
    <col min="5" max="5" width="14" style="135" customWidth="1"/>
    <col min="6" max="6" width="17.453125" style="135" customWidth="1"/>
    <col min="7" max="7" width="19.08984375" style="135" customWidth="1"/>
    <col min="8" max="8" width="16.08984375" style="135" customWidth="1"/>
    <col min="9" max="9" width="17.08984375" style="135" customWidth="1"/>
    <col min="10" max="10" width="8.81640625" style="135"/>
    <col min="11" max="11" width="12.453125" style="135" bestFit="1" customWidth="1"/>
    <col min="12" max="12" width="13.453125" style="135" bestFit="1" customWidth="1"/>
    <col min="13" max="16" width="14.453125" style="135" bestFit="1" customWidth="1"/>
    <col min="17" max="16384" width="8.81640625" style="135"/>
  </cols>
  <sheetData>
    <row r="1" spans="1:17" ht="36.5" thickBot="1" x14ac:dyDescent="0.85">
      <c r="A1" s="128" t="s">
        <v>4</v>
      </c>
      <c r="B1" s="129"/>
      <c r="C1" s="129"/>
      <c r="D1" s="130"/>
      <c r="E1" s="130"/>
      <c r="F1" s="130"/>
      <c r="G1" s="130"/>
      <c r="H1" s="128"/>
      <c r="I1" s="128"/>
    </row>
    <row r="2" spans="1:17" ht="15" thickTop="1" x14ac:dyDescent="0.35">
      <c r="B2" s="136"/>
      <c r="C2" s="136"/>
      <c r="D2" s="136"/>
      <c r="E2" s="292">
        <v>430000</v>
      </c>
      <c r="F2" s="292" t="e">
        <f>#REF!</f>
        <v>#REF!</v>
      </c>
      <c r="G2" s="292">
        <v>247940000</v>
      </c>
      <c r="H2" s="292">
        <v>504130000</v>
      </c>
      <c r="I2" s="292">
        <v>1077847500</v>
      </c>
    </row>
    <row r="3" spans="1:17" ht="15" thickBot="1" x14ac:dyDescent="0.4">
      <c r="B3" s="136"/>
      <c r="C3" s="102">
        <v>2016</v>
      </c>
      <c r="D3" s="102" t="s">
        <v>5</v>
      </c>
      <c r="E3" s="102">
        <v>2018</v>
      </c>
      <c r="F3" s="102">
        <v>2019</v>
      </c>
      <c r="G3" s="102">
        <v>2020</v>
      </c>
      <c r="H3" s="102">
        <v>2021</v>
      </c>
      <c r="I3" s="102">
        <v>2022</v>
      </c>
    </row>
    <row r="4" spans="1:17" ht="15" thickTop="1" x14ac:dyDescent="0.35">
      <c r="A4" s="135" t="s">
        <v>6</v>
      </c>
      <c r="B4" s="136"/>
      <c r="C4" s="237">
        <v>250000</v>
      </c>
      <c r="D4" s="237">
        <v>0</v>
      </c>
      <c r="E4" s="237">
        <v>0</v>
      </c>
      <c r="F4" s="237">
        <v>0</v>
      </c>
      <c r="G4" s="237">
        <v>0</v>
      </c>
      <c r="H4" s="237">
        <v>0</v>
      </c>
      <c r="I4" s="237">
        <v>0</v>
      </c>
    </row>
    <row r="5" spans="1:17" x14ac:dyDescent="0.35">
      <c r="B5" s="136"/>
      <c r="C5" s="136"/>
      <c r="D5" s="136"/>
      <c r="E5" s="136"/>
      <c r="F5" s="136"/>
      <c r="G5" s="136"/>
      <c r="H5" s="136"/>
      <c r="I5" s="136"/>
    </row>
    <row r="6" spans="1:17" ht="15" thickBot="1" x14ac:dyDescent="0.4">
      <c r="A6" s="226" t="s">
        <v>7</v>
      </c>
      <c r="B6" s="227"/>
      <c r="C6" s="227" t="e">
        <f>#REF!</f>
        <v>#REF!</v>
      </c>
      <c r="D6" s="227" t="e">
        <f>#REF!</f>
        <v>#REF!</v>
      </c>
      <c r="E6" s="227">
        <f>E2</f>
        <v>430000</v>
      </c>
      <c r="F6" s="227" t="e">
        <f>F2</f>
        <v>#REF!</v>
      </c>
      <c r="G6" s="227">
        <v>247940000</v>
      </c>
      <c r="H6" s="227">
        <v>504130000</v>
      </c>
      <c r="I6" s="227">
        <v>1077847500</v>
      </c>
      <c r="K6" s="181" t="s">
        <v>3</v>
      </c>
      <c r="L6" s="181">
        <v>6558548</v>
      </c>
      <c r="M6" s="181">
        <v>18126964</v>
      </c>
      <c r="N6" s="181">
        <v>33094770</v>
      </c>
      <c r="O6" s="181">
        <v>52203282</v>
      </c>
      <c r="P6" s="181">
        <v>91995745</v>
      </c>
      <c r="Q6" s="181"/>
    </row>
    <row r="7" spans="1:17" x14ac:dyDescent="0.35">
      <c r="A7" s="137"/>
      <c r="B7" s="136"/>
      <c r="C7" s="136"/>
      <c r="D7" s="139"/>
      <c r="E7" s="139"/>
      <c r="F7" s="139" t="e">
        <f>(F6-E6)/E6</f>
        <v>#REF!</v>
      </c>
      <c r="G7" s="139" t="e">
        <f>(G6-F6)/F6</f>
        <v>#REF!</v>
      </c>
      <c r="H7" s="139">
        <f>(H6-G6)/G6</f>
        <v>1.0332741792369122</v>
      </c>
      <c r="I7" s="139">
        <f>(I6-H6)/H6</f>
        <v>1.1380348322853233</v>
      </c>
      <c r="K7" s="181" t="s">
        <v>3</v>
      </c>
      <c r="L7" s="181">
        <v>1341775</v>
      </c>
      <c r="M7" s="181">
        <v>3671300</v>
      </c>
      <c r="N7" s="181">
        <v>6686850</v>
      </c>
      <c r="O7" s="181">
        <v>10535318</v>
      </c>
      <c r="P7" s="181">
        <v>18534892</v>
      </c>
      <c r="Q7" s="181"/>
    </row>
    <row r="8" spans="1:17" x14ac:dyDescent="0.35">
      <c r="A8" s="137"/>
      <c r="B8" s="136"/>
      <c r="C8" s="136"/>
      <c r="D8" s="138"/>
      <c r="E8" s="139"/>
      <c r="F8" s="139"/>
      <c r="G8" s="139"/>
      <c r="H8" s="139"/>
      <c r="I8" s="139"/>
      <c r="K8" s="181" t="s">
        <v>3</v>
      </c>
      <c r="L8" s="181">
        <v>5216773</v>
      </c>
      <c r="M8" s="181">
        <v>14455664</v>
      </c>
      <c r="N8" s="181">
        <v>26407920</v>
      </c>
      <c r="O8" s="181">
        <v>41667964</v>
      </c>
      <c r="P8" s="181">
        <v>73460852</v>
      </c>
      <c r="Q8" s="181"/>
    </row>
    <row r="9" spans="1:17" x14ac:dyDescent="0.35">
      <c r="A9" s="135" t="s">
        <v>8</v>
      </c>
      <c r="B9" s="136"/>
      <c r="C9" s="237">
        <v>0</v>
      </c>
      <c r="D9" s="237"/>
      <c r="E9" s="237"/>
      <c r="F9" s="237">
        <v>-1000000</v>
      </c>
      <c r="G9" s="237">
        <v>-3000000</v>
      </c>
      <c r="H9" s="237">
        <f>-9500000/2</f>
        <v>-4750000</v>
      </c>
      <c r="I9" s="237">
        <v>-8000000</v>
      </c>
      <c r="K9" s="181">
        <v>300000</v>
      </c>
      <c r="L9" s="181">
        <v>3506590</v>
      </c>
      <c r="M9" s="181">
        <v>5473780</v>
      </c>
      <c r="N9" s="181">
        <v>7698855</v>
      </c>
      <c r="O9" s="181">
        <v>13275335</v>
      </c>
      <c r="P9" s="181">
        <v>19759492</v>
      </c>
      <c r="Q9" s="181"/>
    </row>
    <row r="10" spans="1:17" x14ac:dyDescent="0.35">
      <c r="A10" s="140"/>
      <c r="B10" s="136"/>
      <c r="C10" s="136"/>
      <c r="D10" s="141"/>
      <c r="E10" s="141"/>
      <c r="F10" s="141"/>
      <c r="G10" s="141"/>
      <c r="H10" s="141"/>
      <c r="I10" s="141"/>
      <c r="K10" s="181">
        <v>-300000</v>
      </c>
      <c r="L10" s="181">
        <v>1726459</v>
      </c>
      <c r="M10" s="181">
        <v>9008434</v>
      </c>
      <c r="N10" s="181">
        <v>18743646</v>
      </c>
      <c r="O10" s="181">
        <v>28457554</v>
      </c>
      <c r="P10" s="181">
        <v>53796514</v>
      </c>
      <c r="Q10" s="181"/>
    </row>
    <row r="11" spans="1:17" x14ac:dyDescent="0.35">
      <c r="A11" s="140" t="s">
        <v>9</v>
      </c>
    </row>
    <row r="12" spans="1:17" hidden="1" outlineLevel="1" x14ac:dyDescent="0.35">
      <c r="A12" s="142" t="s">
        <v>10</v>
      </c>
      <c r="B12" s="143"/>
      <c r="C12" s="143"/>
      <c r="D12" s="217"/>
      <c r="E12" s="217" t="e">
        <f>#REF!</f>
        <v>#REF!</v>
      </c>
      <c r="F12" s="217" t="e">
        <f>#REF!</f>
        <v>#REF!</v>
      </c>
      <c r="G12" s="217" t="e">
        <f>#REF!</f>
        <v>#REF!</v>
      </c>
      <c r="H12" s="217" t="e">
        <f>#REF!</f>
        <v>#REF!</v>
      </c>
      <c r="I12" s="217" t="e">
        <f>#REF!</f>
        <v>#REF!</v>
      </c>
    </row>
    <row r="13" spans="1:17" hidden="1" outlineLevel="1" x14ac:dyDescent="0.35">
      <c r="A13" s="142" t="s">
        <v>11</v>
      </c>
      <c r="B13" s="143"/>
      <c r="C13" s="143">
        <v>0</v>
      </c>
      <c r="D13" s="133">
        <v>2</v>
      </c>
      <c r="E13" s="277" t="e">
        <f>E6/E12</f>
        <v>#REF!</v>
      </c>
      <c r="F13" s="277" t="e">
        <f>F6/F12</f>
        <v>#REF!</v>
      </c>
      <c r="G13" s="277" t="e">
        <f>G6/G12</f>
        <v>#REF!</v>
      </c>
      <c r="H13" s="277" t="e">
        <f>H6/H12</f>
        <v>#REF!</v>
      </c>
      <c r="I13" s="277" t="e">
        <f>I6/I12</f>
        <v>#REF!</v>
      </c>
    </row>
    <row r="14" spans="1:17" hidden="1" outlineLevel="1" x14ac:dyDescent="0.35">
      <c r="A14" s="142" t="s">
        <v>12</v>
      </c>
      <c r="B14" s="143"/>
      <c r="C14" s="143"/>
      <c r="D14" s="134"/>
      <c r="E14" s="134">
        <v>0.34467481999999999</v>
      </c>
      <c r="F14" s="134">
        <v>0.10811965681020765</v>
      </c>
      <c r="G14" s="134">
        <v>5.0605608340090541E-3</v>
      </c>
      <c r="H14" s="134">
        <v>6.4355675992442046E-2</v>
      </c>
      <c r="I14" s="134">
        <v>3.6838879035285432E-2</v>
      </c>
      <c r="J14" s="144"/>
    </row>
    <row r="15" spans="1:17" hidden="1" outlineLevel="1" x14ac:dyDescent="0.35">
      <c r="A15" s="142" t="s">
        <v>13</v>
      </c>
      <c r="B15" s="192"/>
      <c r="C15" s="192"/>
      <c r="D15" s="134">
        <v>0</v>
      </c>
      <c r="E15" s="134">
        <v>0.33</v>
      </c>
      <c r="F15" s="134">
        <v>0.33</v>
      </c>
      <c r="G15" s="134">
        <v>0.33</v>
      </c>
      <c r="H15" s="134">
        <v>0.33</v>
      </c>
      <c r="I15" s="134">
        <v>0.33</v>
      </c>
    </row>
    <row r="16" spans="1:17" collapsed="1" x14ac:dyDescent="0.35">
      <c r="A16" s="142"/>
      <c r="B16" s="142"/>
      <c r="C16" s="142"/>
      <c r="D16" s="142"/>
      <c r="E16" s="142"/>
      <c r="F16" s="142"/>
      <c r="G16" s="142"/>
      <c r="H16" s="142"/>
      <c r="I16" s="142"/>
    </row>
    <row r="17" spans="1:9" x14ac:dyDescent="0.35">
      <c r="A17" s="148" t="s">
        <v>14</v>
      </c>
      <c r="B17" s="142"/>
      <c r="C17" s="142"/>
      <c r="D17" s="142"/>
      <c r="E17" s="142"/>
      <c r="F17" s="142"/>
      <c r="G17" s="142"/>
      <c r="H17" s="142"/>
      <c r="I17" s="142"/>
    </row>
    <row r="18" spans="1:9" hidden="1" outlineLevel="1" x14ac:dyDescent="0.35">
      <c r="A18" s="142" t="s">
        <v>15</v>
      </c>
      <c r="B18" s="192"/>
      <c r="C18" s="192"/>
      <c r="D18" s="134">
        <v>0.7</v>
      </c>
      <c r="E18" s="134">
        <v>0.7</v>
      </c>
      <c r="F18" s="134">
        <v>0.7</v>
      </c>
      <c r="G18" s="134">
        <v>0.7</v>
      </c>
      <c r="H18" s="134">
        <v>0.7</v>
      </c>
      <c r="I18" s="134">
        <v>0.7</v>
      </c>
    </row>
    <row r="19" spans="1:9" hidden="1" outlineLevel="1" x14ac:dyDescent="0.35">
      <c r="A19" s="142" t="s">
        <v>16</v>
      </c>
      <c r="B19" s="193"/>
      <c r="C19" s="193"/>
      <c r="D19" s="134">
        <f>20%</f>
        <v>0.2</v>
      </c>
      <c r="E19" s="134">
        <f>20%</f>
        <v>0.2</v>
      </c>
      <c r="F19" s="134">
        <f>20%</f>
        <v>0.2</v>
      </c>
      <c r="G19" s="134">
        <f>20%</f>
        <v>0.2</v>
      </c>
      <c r="H19" s="134">
        <f>20%</f>
        <v>0.2</v>
      </c>
      <c r="I19" s="134">
        <f>20%</f>
        <v>0.2</v>
      </c>
    </row>
    <row r="20" spans="1:9" hidden="1" outlineLevel="1" x14ac:dyDescent="0.35">
      <c r="A20" s="194" t="s">
        <v>17</v>
      </c>
      <c r="B20" s="195" t="s">
        <v>18</v>
      </c>
      <c r="C20" s="195"/>
      <c r="D20" s="134">
        <v>0.45</v>
      </c>
      <c r="E20" s="134">
        <v>0.45</v>
      </c>
      <c r="F20" s="134">
        <v>0.45</v>
      </c>
      <c r="G20" s="134">
        <v>0.45</v>
      </c>
      <c r="H20" s="134">
        <v>0.45</v>
      </c>
      <c r="I20" s="134">
        <v>0.45</v>
      </c>
    </row>
    <row r="21" spans="1:9" hidden="1" outlineLevel="1" x14ac:dyDescent="0.35">
      <c r="A21" s="194" t="s">
        <v>19</v>
      </c>
      <c r="B21" s="195"/>
      <c r="C21" s="195"/>
      <c r="D21" s="134">
        <v>0.45</v>
      </c>
      <c r="E21" s="134">
        <v>0.45</v>
      </c>
      <c r="F21" s="134">
        <v>0.45</v>
      </c>
      <c r="G21" s="134">
        <v>0.45</v>
      </c>
      <c r="H21" s="134">
        <v>0.45</v>
      </c>
      <c r="I21" s="134">
        <v>0.45</v>
      </c>
    </row>
    <row r="22" spans="1:9" hidden="1" outlineLevel="1" x14ac:dyDescent="0.35">
      <c r="A22" s="194" t="s">
        <v>20</v>
      </c>
      <c r="B22" s="195" t="s">
        <v>18</v>
      </c>
      <c r="C22" s="195"/>
      <c r="D22" s="134">
        <f t="shared" ref="D22:I22" si="0">1-D20-D21</f>
        <v>0.10000000000000003</v>
      </c>
      <c r="E22" s="134">
        <f t="shared" si="0"/>
        <v>0.10000000000000003</v>
      </c>
      <c r="F22" s="134">
        <f t="shared" si="0"/>
        <v>0.10000000000000003</v>
      </c>
      <c r="G22" s="134">
        <f t="shared" si="0"/>
        <v>0.10000000000000003</v>
      </c>
      <c r="H22" s="134">
        <f t="shared" si="0"/>
        <v>0.10000000000000003</v>
      </c>
      <c r="I22" s="134">
        <f t="shared" si="0"/>
        <v>0.10000000000000003</v>
      </c>
    </row>
    <row r="23" spans="1:9" hidden="1" outlineLevel="1" x14ac:dyDescent="0.35">
      <c r="A23" s="142" t="s">
        <v>21</v>
      </c>
      <c r="B23" s="195"/>
      <c r="C23" s="195"/>
      <c r="D23" s="219">
        <f>1-D18-D19</f>
        <v>0.10000000000000003</v>
      </c>
      <c r="E23" s="219">
        <v>0.1</v>
      </c>
      <c r="F23" s="219">
        <v>0.1</v>
      </c>
      <c r="G23" s="219">
        <v>0.1</v>
      </c>
      <c r="H23" s="219">
        <v>0.1</v>
      </c>
      <c r="I23" s="219">
        <v>0.1</v>
      </c>
    </row>
    <row r="24" spans="1:9" hidden="1" outlineLevel="1" x14ac:dyDescent="0.35">
      <c r="A24" s="142"/>
      <c r="B24" s="142"/>
      <c r="C24" s="142"/>
      <c r="D24" s="155"/>
      <c r="E24" s="155"/>
      <c r="F24" s="155"/>
      <c r="G24" s="155"/>
      <c r="H24" s="155"/>
      <c r="I24" s="155"/>
    </row>
    <row r="25" spans="1:9" hidden="1" outlineLevel="1" x14ac:dyDescent="0.35">
      <c r="A25" s="142" t="s">
        <v>22</v>
      </c>
      <c r="B25" s="192" t="s">
        <v>23</v>
      </c>
      <c r="C25" s="192"/>
      <c r="D25" s="134">
        <v>0.65</v>
      </c>
      <c r="E25" s="134">
        <v>0.65</v>
      </c>
      <c r="F25" s="134">
        <v>0.65</v>
      </c>
      <c r="G25" s="134">
        <v>0.65</v>
      </c>
      <c r="H25" s="134">
        <v>0.65</v>
      </c>
      <c r="I25" s="134">
        <v>0.65</v>
      </c>
    </row>
    <row r="26" spans="1:9" hidden="1" outlineLevel="1" x14ac:dyDescent="0.35">
      <c r="A26" s="142" t="s">
        <v>24</v>
      </c>
      <c r="B26" s="192"/>
      <c r="C26" s="192"/>
      <c r="D26" s="134">
        <v>0.25</v>
      </c>
      <c r="E26" s="134">
        <v>0.25</v>
      </c>
      <c r="F26" s="134">
        <v>0.25</v>
      </c>
      <c r="G26" s="134">
        <v>0.25</v>
      </c>
      <c r="H26" s="134">
        <v>0.25</v>
      </c>
      <c r="I26" s="134">
        <v>0.25</v>
      </c>
    </row>
    <row r="27" spans="1:9" hidden="1" outlineLevel="1" x14ac:dyDescent="0.35">
      <c r="A27" s="142" t="s">
        <v>25</v>
      </c>
      <c r="B27" s="192"/>
      <c r="C27" s="192"/>
      <c r="D27" s="134">
        <v>0.25</v>
      </c>
      <c r="E27" s="134">
        <v>0.25</v>
      </c>
      <c r="F27" s="134">
        <v>0.25</v>
      </c>
      <c r="G27" s="134">
        <v>0.25</v>
      </c>
      <c r="H27" s="134">
        <v>0.25</v>
      </c>
      <c r="I27" s="134">
        <v>0.25</v>
      </c>
    </row>
    <row r="28" spans="1:9" hidden="1" outlineLevel="1" x14ac:dyDescent="0.35">
      <c r="A28" s="142" t="s">
        <v>26</v>
      </c>
      <c r="B28" s="192"/>
      <c r="C28" s="192"/>
      <c r="D28" s="134">
        <v>0.5</v>
      </c>
      <c r="E28" s="134">
        <v>0.5</v>
      </c>
      <c r="F28" s="134">
        <v>0.5</v>
      </c>
      <c r="G28" s="134">
        <v>0.5</v>
      </c>
      <c r="H28" s="134">
        <v>0.5</v>
      </c>
      <c r="I28" s="134">
        <v>0.5</v>
      </c>
    </row>
    <row r="29" spans="1:9" hidden="1" outlineLevel="1" x14ac:dyDescent="0.35">
      <c r="A29" s="142" t="s">
        <v>27</v>
      </c>
      <c r="B29" s="196"/>
      <c r="C29" s="196"/>
      <c r="D29" s="133">
        <v>40</v>
      </c>
      <c r="E29" s="133">
        <v>40</v>
      </c>
      <c r="F29" s="133">
        <v>40</v>
      </c>
      <c r="G29" s="133">
        <v>40</v>
      </c>
      <c r="H29" s="133">
        <v>40</v>
      </c>
      <c r="I29" s="133">
        <v>40</v>
      </c>
    </row>
    <row r="30" spans="1:9" hidden="1" outlineLevel="1" x14ac:dyDescent="0.35">
      <c r="A30" s="142"/>
      <c r="B30" s="142"/>
      <c r="C30" s="142"/>
      <c r="D30" s="155"/>
      <c r="E30" s="155"/>
      <c r="F30" s="155"/>
      <c r="G30" s="155"/>
      <c r="H30" s="155"/>
      <c r="I30" s="155"/>
    </row>
    <row r="31" spans="1:9" hidden="1" outlineLevel="1" x14ac:dyDescent="0.35">
      <c r="A31" s="142"/>
      <c r="B31" s="142"/>
      <c r="C31" s="142"/>
      <c r="D31" s="155"/>
      <c r="E31" s="155"/>
      <c r="F31" s="155"/>
      <c r="G31" s="155"/>
      <c r="H31" s="155"/>
      <c r="I31" s="155"/>
    </row>
    <row r="32" spans="1:9" hidden="1" outlineLevel="1" x14ac:dyDescent="0.35">
      <c r="A32" s="197" t="s">
        <v>28</v>
      </c>
      <c r="B32" s="198" t="s">
        <v>29</v>
      </c>
      <c r="C32" s="198"/>
      <c r="D32" s="133">
        <v>1000000</v>
      </c>
      <c r="E32" s="133">
        <v>1000000</v>
      </c>
      <c r="F32" s="133">
        <v>1000000</v>
      </c>
      <c r="G32" s="133">
        <v>1000000</v>
      </c>
      <c r="H32" s="133">
        <v>1000000</v>
      </c>
      <c r="I32" s="133">
        <v>1000000</v>
      </c>
    </row>
    <row r="33" spans="1:9" hidden="1" outlineLevel="1" x14ac:dyDescent="0.35">
      <c r="A33" s="197" t="s">
        <v>30</v>
      </c>
      <c r="B33" s="134">
        <v>0.25</v>
      </c>
      <c r="C33" s="269"/>
      <c r="D33" s="217">
        <f t="shared" ref="D33:I33" si="1">$B$33*D32</f>
        <v>250000</v>
      </c>
      <c r="E33" s="217">
        <f t="shared" si="1"/>
        <v>250000</v>
      </c>
      <c r="F33" s="217">
        <f t="shared" si="1"/>
        <v>250000</v>
      </c>
      <c r="G33" s="217">
        <f t="shared" si="1"/>
        <v>250000</v>
      </c>
      <c r="H33" s="217">
        <f t="shared" si="1"/>
        <v>250000</v>
      </c>
      <c r="I33" s="217">
        <f t="shared" si="1"/>
        <v>250000</v>
      </c>
    </row>
    <row r="34" spans="1:9" hidden="1" outlineLevel="1" x14ac:dyDescent="0.35">
      <c r="A34" s="197" t="s">
        <v>31</v>
      </c>
      <c r="B34" s="134">
        <v>0.2</v>
      </c>
      <c r="C34" s="269"/>
      <c r="D34" s="217">
        <f t="shared" ref="D34:I34" si="2">$B$34*D33</f>
        <v>50000</v>
      </c>
      <c r="E34" s="217">
        <f t="shared" si="2"/>
        <v>50000</v>
      </c>
      <c r="F34" s="217">
        <f t="shared" si="2"/>
        <v>50000</v>
      </c>
      <c r="G34" s="217">
        <f t="shared" si="2"/>
        <v>50000</v>
      </c>
      <c r="H34" s="217">
        <f t="shared" si="2"/>
        <v>50000</v>
      </c>
      <c r="I34" s="217">
        <f t="shared" si="2"/>
        <v>50000</v>
      </c>
    </row>
    <row r="35" spans="1:9" hidden="1" outlineLevel="1" x14ac:dyDescent="0.35">
      <c r="A35" s="199" t="s">
        <v>32</v>
      </c>
      <c r="B35" s="200"/>
      <c r="C35" s="200"/>
      <c r="D35" s="218">
        <f t="shared" ref="D35:I35" si="3">D34/D32</f>
        <v>0.05</v>
      </c>
      <c r="E35" s="218">
        <f t="shared" si="3"/>
        <v>0.05</v>
      </c>
      <c r="F35" s="218">
        <f t="shared" si="3"/>
        <v>0.05</v>
      </c>
      <c r="G35" s="218">
        <f t="shared" si="3"/>
        <v>0.05</v>
      </c>
      <c r="H35" s="218">
        <f t="shared" si="3"/>
        <v>0.05</v>
      </c>
      <c r="I35" s="218">
        <f t="shared" si="3"/>
        <v>0.05</v>
      </c>
    </row>
    <row r="36" spans="1:9" hidden="1" outlineLevel="1" x14ac:dyDescent="0.35">
      <c r="A36" s="142"/>
      <c r="B36" s="145"/>
      <c r="C36" s="145"/>
      <c r="D36" s="142"/>
      <c r="E36" s="142"/>
      <c r="F36" s="142"/>
      <c r="G36" s="142"/>
      <c r="H36" s="142"/>
      <c r="I36" s="142"/>
    </row>
    <row r="37" spans="1:9" hidden="1" outlineLevel="1" x14ac:dyDescent="0.35">
      <c r="A37" s="142"/>
      <c r="B37" s="146"/>
      <c r="C37" s="146"/>
      <c r="D37" s="142"/>
      <c r="E37" s="147"/>
      <c r="F37" s="147"/>
      <c r="G37" s="147"/>
      <c r="H37" s="147"/>
      <c r="I37" s="147"/>
    </row>
    <row r="38" spans="1:9" s="140" customFormat="1" hidden="1" outlineLevel="1" x14ac:dyDescent="0.35">
      <c r="A38" s="148" t="s">
        <v>33</v>
      </c>
      <c r="B38" s="149"/>
      <c r="C38" s="149"/>
      <c r="D38" s="240">
        <f t="shared" ref="D38:I38" si="4">D39*$B$55*$B$52</f>
        <v>100000</v>
      </c>
      <c r="E38" s="240">
        <f t="shared" si="4"/>
        <v>100000</v>
      </c>
      <c r="F38" s="240">
        <f t="shared" si="4"/>
        <v>100000</v>
      </c>
      <c r="G38" s="240">
        <f t="shared" si="4"/>
        <v>100000</v>
      </c>
      <c r="H38" s="240">
        <f t="shared" si="4"/>
        <v>100000</v>
      </c>
      <c r="I38" s="240">
        <f t="shared" si="4"/>
        <v>100000</v>
      </c>
    </row>
    <row r="39" spans="1:9" s="140" customFormat="1" hidden="1" outlineLevel="2" x14ac:dyDescent="0.35">
      <c r="A39" s="142" t="s">
        <v>34</v>
      </c>
      <c r="B39" s="149"/>
      <c r="C39" s="149"/>
      <c r="D39" s="236">
        <v>5</v>
      </c>
      <c r="E39" s="236">
        <v>5</v>
      </c>
      <c r="F39" s="236">
        <v>5</v>
      </c>
      <c r="G39" s="236">
        <v>5</v>
      </c>
      <c r="H39" s="236">
        <v>5</v>
      </c>
      <c r="I39" s="236">
        <v>5</v>
      </c>
    </row>
    <row r="40" spans="1:9" s="140" customFormat="1" hidden="1" outlineLevel="1" collapsed="1" x14ac:dyDescent="0.35">
      <c r="A40" s="150" t="s">
        <v>35</v>
      </c>
      <c r="B40" s="151"/>
      <c r="C40" s="151"/>
      <c r="D40" s="236">
        <v>0.3</v>
      </c>
      <c r="E40" s="236">
        <v>0.3</v>
      </c>
      <c r="F40" s="236">
        <v>0.3</v>
      </c>
      <c r="G40" s="236">
        <v>0.3</v>
      </c>
      <c r="H40" s="236">
        <v>0.3</v>
      </c>
      <c r="I40" s="236">
        <v>0.3</v>
      </c>
    </row>
    <row r="41" spans="1:9" hidden="1" outlineLevel="1" x14ac:dyDescent="0.35">
      <c r="A41" s="150" t="s">
        <v>36</v>
      </c>
      <c r="B41" s="152"/>
      <c r="C41" s="152"/>
      <c r="D41" s="236">
        <v>1.75</v>
      </c>
      <c r="E41" s="236">
        <v>1.75</v>
      </c>
      <c r="F41" s="236">
        <v>1.75</v>
      </c>
      <c r="G41" s="236">
        <v>1.75</v>
      </c>
      <c r="H41" s="236">
        <v>1.75</v>
      </c>
      <c r="I41" s="236">
        <v>1.75</v>
      </c>
    </row>
    <row r="42" spans="1:9" hidden="1" outlineLevel="1" x14ac:dyDescent="0.35">
      <c r="A42" s="150" t="s">
        <v>37</v>
      </c>
      <c r="B42" s="152"/>
      <c r="C42" s="152"/>
      <c r="D42" s="236">
        <v>5</v>
      </c>
      <c r="E42" s="236">
        <v>5</v>
      </c>
      <c r="F42" s="236">
        <v>5</v>
      </c>
      <c r="G42" s="236">
        <v>5</v>
      </c>
      <c r="H42" s="236">
        <v>5</v>
      </c>
      <c r="I42" s="236">
        <v>5</v>
      </c>
    </row>
    <row r="43" spans="1:9" hidden="1" outlineLevel="1" x14ac:dyDescent="0.35">
      <c r="A43" s="150" t="s">
        <v>21</v>
      </c>
      <c r="B43" s="153"/>
      <c r="C43" s="153"/>
      <c r="D43" s="240">
        <f t="shared" ref="D43:I43" si="5">D38</f>
        <v>100000</v>
      </c>
      <c r="E43" s="240">
        <f t="shared" si="5"/>
        <v>100000</v>
      </c>
      <c r="F43" s="240">
        <f t="shared" si="5"/>
        <v>100000</v>
      </c>
      <c r="G43" s="240">
        <f t="shared" si="5"/>
        <v>100000</v>
      </c>
      <c r="H43" s="240">
        <f t="shared" si="5"/>
        <v>100000</v>
      </c>
      <c r="I43" s="240">
        <f t="shared" si="5"/>
        <v>100000</v>
      </c>
    </row>
    <row r="44" spans="1:9" hidden="1" outlineLevel="1" x14ac:dyDescent="0.35">
      <c r="A44" s="150" t="s">
        <v>38</v>
      </c>
      <c r="B44" s="154"/>
      <c r="C44" s="154"/>
      <c r="D44" s="237">
        <v>250</v>
      </c>
      <c r="E44" s="237">
        <v>250</v>
      </c>
      <c r="F44" s="237">
        <v>250</v>
      </c>
      <c r="G44" s="237">
        <v>250</v>
      </c>
      <c r="H44" s="237">
        <v>250</v>
      </c>
      <c r="I44" s="237">
        <v>250</v>
      </c>
    </row>
    <row r="45" spans="1:9" collapsed="1" x14ac:dyDescent="0.35">
      <c r="B45" s="155"/>
      <c r="C45" s="155"/>
    </row>
    <row r="46" spans="1:9" x14ac:dyDescent="0.35">
      <c r="B46" s="155"/>
      <c r="C46" s="155"/>
    </row>
    <row r="47" spans="1:9" ht="15" thickBot="1" x14ac:dyDescent="0.4">
      <c r="A47" s="226" t="s">
        <v>39</v>
      </c>
      <c r="B47" s="227"/>
      <c r="C47" s="227"/>
      <c r="D47" s="227" t="e">
        <f>#REF!</f>
        <v>#REF!</v>
      </c>
      <c r="E47" s="227" t="e">
        <f>#REF!</f>
        <v>#REF!</v>
      </c>
      <c r="F47" s="227" t="e">
        <f>#REF!</f>
        <v>#REF!</v>
      </c>
      <c r="G47" s="227" t="e">
        <f>#REF!</f>
        <v>#REF!</v>
      </c>
      <c r="H47" s="227" t="e">
        <f>#REF!</f>
        <v>#REF!</v>
      </c>
      <c r="I47" s="227" t="e">
        <f>#REF!</f>
        <v>#REF!</v>
      </c>
    </row>
    <row r="48" spans="1:9" x14ac:dyDescent="0.35">
      <c r="A48" s="135" t="s">
        <v>40</v>
      </c>
      <c r="B48" s="156"/>
      <c r="C48" s="156"/>
      <c r="D48" s="157"/>
      <c r="E48" s="275" t="e">
        <f>1-(E47/E6)</f>
        <v>#REF!</v>
      </c>
      <c r="F48" s="275" t="e">
        <f>1-(F47/F6)</f>
        <v>#REF!</v>
      </c>
      <c r="G48" s="275" t="e">
        <f>1-(G47/G6)</f>
        <v>#REF!</v>
      </c>
      <c r="H48" s="275" t="e">
        <f>1-(H47/H6)</f>
        <v>#REF!</v>
      </c>
      <c r="I48" s="275" t="e">
        <f>1-(I47/I6)</f>
        <v>#REF!</v>
      </c>
    </row>
    <row r="49" spans="1:9" x14ac:dyDescent="0.35">
      <c r="A49" s="135" t="s">
        <v>41</v>
      </c>
      <c r="B49" s="156"/>
      <c r="C49" s="237">
        <v>0</v>
      </c>
      <c r="D49" s="237"/>
      <c r="E49" s="237"/>
      <c r="F49" s="237"/>
      <c r="G49" s="237">
        <v>50000000</v>
      </c>
      <c r="H49" s="237">
        <v>100000000</v>
      </c>
      <c r="I49" s="237">
        <f>-1000000+200000000</f>
        <v>199000000</v>
      </c>
    </row>
    <row r="50" spans="1:9" x14ac:dyDescent="0.35">
      <c r="B50" s="155"/>
      <c r="C50" s="155"/>
    </row>
    <row r="51" spans="1:9" x14ac:dyDescent="0.35">
      <c r="A51" s="234" t="s">
        <v>42</v>
      </c>
      <c r="B51" s="228"/>
      <c r="C51" s="228" t="e">
        <f>#REF!</f>
        <v>#REF!</v>
      </c>
      <c r="D51" s="228" t="e">
        <f>#REF!</f>
        <v>#REF!</v>
      </c>
      <c r="E51" s="228" t="e">
        <f>#REF!</f>
        <v>#REF!</v>
      </c>
      <c r="F51" s="228" t="e">
        <f>#REF!</f>
        <v>#REF!</v>
      </c>
      <c r="G51" s="228" t="e">
        <f>#REF!</f>
        <v>#REF!</v>
      </c>
      <c r="H51" s="228" t="e">
        <f>#REF!</f>
        <v>#REF!</v>
      </c>
      <c r="I51" s="228" t="e">
        <f>#REF!</f>
        <v>#REF!</v>
      </c>
    </row>
    <row r="52" spans="1:9" hidden="1" outlineLevel="1" x14ac:dyDescent="0.35">
      <c r="A52" s="150" t="s">
        <v>43</v>
      </c>
      <c r="B52" s="270">
        <f>B53*B54*8</f>
        <v>0.02</v>
      </c>
      <c r="C52" s="270"/>
      <c r="D52" s="158"/>
    </row>
    <row r="53" spans="1:9" hidden="1" outlineLevel="1" x14ac:dyDescent="0.35">
      <c r="A53" s="150" t="s">
        <v>44</v>
      </c>
      <c r="B53" s="222">
        <v>5</v>
      </c>
      <c r="C53" s="271"/>
      <c r="D53" s="158"/>
    </row>
    <row r="54" spans="1:9" hidden="1" outlineLevel="1" x14ac:dyDescent="0.35">
      <c r="A54" s="150" t="s">
        <v>45</v>
      </c>
      <c r="B54" s="241">
        <v>5.0000000000000001E-4</v>
      </c>
      <c r="C54" s="270"/>
      <c r="D54" s="158"/>
    </row>
    <row r="55" spans="1:9" hidden="1" outlineLevel="1" x14ac:dyDescent="0.35">
      <c r="A55" s="150" t="s">
        <v>46</v>
      </c>
      <c r="B55" s="133">
        <v>1000000</v>
      </c>
      <c r="C55" s="272"/>
      <c r="D55" s="158"/>
    </row>
    <row r="56" spans="1:9" collapsed="1" x14ac:dyDescent="0.35">
      <c r="A56" s="150"/>
      <c r="B56" s="201"/>
      <c r="C56" s="201"/>
      <c r="D56" s="158"/>
    </row>
    <row r="57" spans="1:9" x14ac:dyDescent="0.35">
      <c r="A57" s="234" t="s">
        <v>47</v>
      </c>
      <c r="B57" s="228"/>
      <c r="C57" s="228" t="e">
        <f>#REF!</f>
        <v>#REF!</v>
      </c>
      <c r="D57" s="228" t="e">
        <f>#REF!</f>
        <v>#REF!</v>
      </c>
      <c r="E57" s="228" t="e">
        <f>#REF!</f>
        <v>#REF!</v>
      </c>
      <c r="F57" s="228" t="e">
        <f>#REF!</f>
        <v>#REF!</v>
      </c>
      <c r="G57" s="228" t="e">
        <f>#REF!</f>
        <v>#REF!</v>
      </c>
      <c r="H57" s="228" t="e">
        <f>#REF!</f>
        <v>#REF!</v>
      </c>
      <c r="I57" s="228" t="e">
        <f>#REF!</f>
        <v>#REF!</v>
      </c>
    </row>
    <row r="58" spans="1:9" hidden="1" outlineLevel="1" x14ac:dyDescent="0.35">
      <c r="A58" s="150" t="s">
        <v>48</v>
      </c>
      <c r="B58" s="237">
        <v>60</v>
      </c>
      <c r="C58" s="273"/>
      <c r="D58" s="158"/>
    </row>
    <row r="59" spans="1:9" hidden="1" outlineLevel="1" x14ac:dyDescent="0.35">
      <c r="A59" s="150" t="s">
        <v>49</v>
      </c>
      <c r="B59" s="237">
        <v>132</v>
      </c>
      <c r="C59" s="273"/>
      <c r="D59" s="158"/>
    </row>
    <row r="60" spans="1:9" hidden="1" outlineLevel="1" x14ac:dyDescent="0.35">
      <c r="A60" s="150" t="s">
        <v>50</v>
      </c>
      <c r="B60" s="237">
        <v>60</v>
      </c>
      <c r="C60" s="273"/>
      <c r="D60" s="158"/>
    </row>
    <row r="61" spans="1:9" collapsed="1" x14ac:dyDescent="0.35">
      <c r="A61" s="150"/>
      <c r="B61" s="159"/>
      <c r="C61" s="159"/>
      <c r="D61" s="158"/>
    </row>
    <row r="62" spans="1:9" x14ac:dyDescent="0.35">
      <c r="A62" s="234" t="s">
        <v>51</v>
      </c>
      <c r="B62" s="228"/>
      <c r="C62" s="228" t="e">
        <f>#REF!</f>
        <v>#REF!</v>
      </c>
      <c r="D62" s="228" t="e">
        <f>#REF!</f>
        <v>#REF!</v>
      </c>
      <c r="E62" s="228" t="e">
        <f>#REF!</f>
        <v>#REF!</v>
      </c>
      <c r="F62" s="228" t="e">
        <f>#REF!</f>
        <v>#REF!</v>
      </c>
      <c r="G62" s="228" t="e">
        <f>#REF!</f>
        <v>#REF!</v>
      </c>
      <c r="H62" s="228" t="e">
        <f>#REF!</f>
        <v>#REF!</v>
      </c>
      <c r="I62" s="228" t="e">
        <f>#REF!</f>
        <v>#REF!</v>
      </c>
    </row>
    <row r="63" spans="1:9" hidden="1" outlineLevel="1" x14ac:dyDescent="0.35">
      <c r="A63" s="150" t="s">
        <v>52</v>
      </c>
      <c r="B63" s="237">
        <v>20</v>
      </c>
      <c r="C63" s="273"/>
      <c r="D63" s="158"/>
    </row>
    <row r="64" spans="1:9" hidden="1" outlineLevel="1" x14ac:dyDescent="0.35">
      <c r="A64" s="150" t="s">
        <v>53</v>
      </c>
      <c r="B64" s="237">
        <v>20</v>
      </c>
      <c r="C64" s="273"/>
      <c r="D64" s="158"/>
    </row>
    <row r="65" spans="1:10" hidden="1" outlineLevel="1" x14ac:dyDescent="0.35">
      <c r="A65" s="150" t="s">
        <v>54</v>
      </c>
      <c r="B65" s="237">
        <v>60</v>
      </c>
      <c r="C65" s="273"/>
      <c r="D65" s="158"/>
    </row>
    <row r="66" spans="1:10" collapsed="1" x14ac:dyDescent="0.35">
      <c r="D66" s="158"/>
      <c r="E66" s="160"/>
      <c r="F66" s="160"/>
      <c r="G66" s="160"/>
      <c r="H66" s="160"/>
      <c r="I66" s="160"/>
    </row>
    <row r="67" spans="1:10" x14ac:dyDescent="0.35">
      <c r="D67" s="158"/>
      <c r="E67" s="160"/>
      <c r="F67" s="160"/>
      <c r="G67" s="160"/>
      <c r="H67" s="160"/>
      <c r="I67" s="160"/>
    </row>
    <row r="68" spans="1:10" ht="15" thickBot="1" x14ac:dyDescent="0.4">
      <c r="A68" s="117" t="s">
        <v>55</v>
      </c>
      <c r="B68" s="229"/>
      <c r="C68" s="229" t="e">
        <f>#REF!</f>
        <v>#REF!</v>
      </c>
      <c r="D68" s="229" t="e">
        <f>#REF!</f>
        <v>#REF!</v>
      </c>
      <c r="E68" s="229" t="e">
        <f>#REF!</f>
        <v>#REF!</v>
      </c>
      <c r="F68" s="229" t="e">
        <f>#REF!</f>
        <v>#REF!</v>
      </c>
      <c r="G68" s="229" t="e">
        <f>#REF!</f>
        <v>#REF!</v>
      </c>
      <c r="H68" s="229" t="e">
        <f>#REF!</f>
        <v>#REF!</v>
      </c>
      <c r="I68" s="229" t="e">
        <f>#REF!</f>
        <v>#REF!</v>
      </c>
    </row>
    <row r="69" spans="1:10" x14ac:dyDescent="0.35">
      <c r="A69" s="119" t="s">
        <v>56</v>
      </c>
      <c r="B69" s="230"/>
      <c r="C69" s="230" t="e">
        <f>#REF!</f>
        <v>#REF!</v>
      </c>
      <c r="D69" s="230" t="e">
        <f>#REF!</f>
        <v>#REF!</v>
      </c>
      <c r="E69" s="230" t="e">
        <f>#REF!</f>
        <v>#REF!</v>
      </c>
      <c r="F69" s="230" t="e">
        <f>#REF!</f>
        <v>#REF!</v>
      </c>
      <c r="G69" s="230" t="e">
        <f>#REF!</f>
        <v>#REF!</v>
      </c>
      <c r="H69" s="230" t="e">
        <f>#REF!</f>
        <v>#REF!</v>
      </c>
      <c r="I69" s="230" t="e">
        <f>#REF!</f>
        <v>#REF!</v>
      </c>
    </row>
    <row r="70" spans="1:10" x14ac:dyDescent="0.35">
      <c r="A70" s="140"/>
      <c r="B70" s="140"/>
      <c r="C70" s="140"/>
      <c r="D70" s="161"/>
      <c r="E70" s="161" t="e">
        <f>E6-E47</f>
        <v>#REF!</v>
      </c>
      <c r="F70" s="161" t="e">
        <f>F6-F47</f>
        <v>#REF!</v>
      </c>
      <c r="G70" s="161" t="e">
        <f>G6-G47</f>
        <v>#REF!</v>
      </c>
      <c r="H70" s="161" t="e">
        <f>H6-H47</f>
        <v>#REF!</v>
      </c>
      <c r="I70" s="161" t="e">
        <f>I6-I47</f>
        <v>#REF!</v>
      </c>
    </row>
    <row r="71" spans="1:10" x14ac:dyDescent="0.35">
      <c r="A71" s="140" t="s">
        <v>57</v>
      </c>
    </row>
    <row r="72" spans="1:10" x14ac:dyDescent="0.35">
      <c r="A72" s="137"/>
      <c r="E72" s="162"/>
      <c r="F72" s="162"/>
      <c r="G72" s="162"/>
      <c r="H72" s="162"/>
      <c r="I72" s="162"/>
      <c r="J72" s="162"/>
    </row>
    <row r="73" spans="1:10" x14ac:dyDescent="0.35">
      <c r="A73" s="135" t="s">
        <v>58</v>
      </c>
      <c r="C73" s="237"/>
      <c r="D73" s="237"/>
      <c r="E73" s="237"/>
      <c r="F73" s="237"/>
      <c r="G73" s="237"/>
      <c r="H73" s="237"/>
      <c r="I73" s="237"/>
    </row>
    <row r="74" spans="1:10" x14ac:dyDescent="0.35">
      <c r="A74" s="163"/>
      <c r="D74" s="242"/>
      <c r="E74" s="242"/>
      <c r="F74" s="242"/>
      <c r="G74" s="242"/>
      <c r="H74" s="242"/>
      <c r="I74" s="242"/>
    </row>
    <row r="75" spans="1:10" x14ac:dyDescent="0.35">
      <c r="A75" s="234" t="s">
        <v>59</v>
      </c>
      <c r="B75" s="228"/>
      <c r="C75" s="228" t="e">
        <f>#REF!</f>
        <v>#REF!</v>
      </c>
      <c r="D75" s="228" t="e">
        <f>#REF!</f>
        <v>#REF!</v>
      </c>
      <c r="E75" s="228" t="e">
        <f>#REF!</f>
        <v>#REF!</v>
      </c>
      <c r="F75" s="228" t="e">
        <f>#REF!</f>
        <v>#REF!</v>
      </c>
      <c r="G75" s="228" t="e">
        <f>#REF!</f>
        <v>#REF!</v>
      </c>
      <c r="H75" s="228" t="e">
        <f>#REF!</f>
        <v>#REF!</v>
      </c>
      <c r="I75" s="228" t="e">
        <f>#REF!</f>
        <v>#REF!</v>
      </c>
    </row>
    <row r="76" spans="1:10" x14ac:dyDescent="0.35">
      <c r="D76" s="164"/>
      <c r="E76" s="164"/>
      <c r="F76" s="164"/>
      <c r="G76" s="164"/>
      <c r="H76" s="164"/>
      <c r="I76" s="164"/>
    </row>
    <row r="77" spans="1:10" hidden="1" outlineLevel="1" x14ac:dyDescent="0.35">
      <c r="A77" s="135" t="s">
        <v>60</v>
      </c>
      <c r="C77" s="134">
        <v>0</v>
      </c>
      <c r="D77" s="134">
        <v>0</v>
      </c>
      <c r="E77" s="134">
        <v>0</v>
      </c>
      <c r="F77" s="134">
        <v>0.5</v>
      </c>
      <c r="G77" s="134">
        <v>0.5</v>
      </c>
      <c r="H77" s="134">
        <v>0.4</v>
      </c>
      <c r="I77" s="134">
        <v>0.3</v>
      </c>
    </row>
    <row r="78" spans="1:10" hidden="1" outlineLevel="2" x14ac:dyDescent="0.35">
      <c r="A78" s="150" t="s">
        <v>61</v>
      </c>
      <c r="C78" s="217" t="e">
        <f>#REF!</f>
        <v>#REF!</v>
      </c>
      <c r="D78" s="217" t="e">
        <f>#REF!</f>
        <v>#REF!</v>
      </c>
      <c r="E78" s="217" t="e">
        <f>#REF!</f>
        <v>#REF!</v>
      </c>
      <c r="F78" s="217" t="e">
        <f>#REF!</f>
        <v>#REF!</v>
      </c>
      <c r="G78" s="217" t="e">
        <f>#REF!</f>
        <v>#REF!</v>
      </c>
      <c r="H78" s="217" t="e">
        <f>#REF!</f>
        <v>#REF!</v>
      </c>
      <c r="I78" s="217" t="e">
        <f>#REF!</f>
        <v>#REF!</v>
      </c>
    </row>
    <row r="79" spans="1:10" hidden="1" outlineLevel="2" x14ac:dyDescent="0.35">
      <c r="A79" s="150" t="s">
        <v>62</v>
      </c>
      <c r="C79" s="217" t="e">
        <f>#REF!</f>
        <v>#REF!</v>
      </c>
      <c r="D79" s="217" t="e">
        <f>#REF!</f>
        <v>#REF!</v>
      </c>
      <c r="E79" s="217" t="e">
        <f>#REF!</f>
        <v>#REF!</v>
      </c>
      <c r="F79" s="217" t="e">
        <f>#REF!</f>
        <v>#REF!</v>
      </c>
      <c r="G79" s="217" t="e">
        <f>#REF!</f>
        <v>#REF!</v>
      </c>
      <c r="H79" s="217" t="e">
        <f>#REF!</f>
        <v>#REF!</v>
      </c>
      <c r="I79" s="217" t="e">
        <f>#REF!</f>
        <v>#REF!</v>
      </c>
    </row>
    <row r="80" spans="1:10" hidden="1" outlineLevel="2" x14ac:dyDescent="0.35">
      <c r="A80" s="150" t="s">
        <v>63</v>
      </c>
      <c r="C80" s="217" t="e">
        <f>#REF!</f>
        <v>#REF!</v>
      </c>
      <c r="D80" s="217" t="e">
        <f>#REF!</f>
        <v>#REF!</v>
      </c>
      <c r="E80" s="217" t="e">
        <f>#REF!</f>
        <v>#REF!</v>
      </c>
      <c r="F80" s="217" t="e">
        <f>#REF!</f>
        <v>#REF!</v>
      </c>
      <c r="G80" s="217" t="e">
        <f>#REF!</f>
        <v>#REF!</v>
      </c>
      <c r="H80" s="217" t="e">
        <f>#REF!</f>
        <v>#REF!</v>
      </c>
      <c r="I80" s="217" t="e">
        <f>#REF!</f>
        <v>#REF!</v>
      </c>
    </row>
    <row r="81" spans="1:169" hidden="1" outlineLevel="2" x14ac:dyDescent="0.35">
      <c r="A81" s="150" t="s">
        <v>64</v>
      </c>
      <c r="C81" s="217" t="e">
        <f>#REF!</f>
        <v>#REF!</v>
      </c>
      <c r="D81" s="217" t="e">
        <f>#REF!</f>
        <v>#REF!</v>
      </c>
      <c r="E81" s="217" t="e">
        <f>#REF!</f>
        <v>#REF!</v>
      </c>
      <c r="F81" s="217" t="e">
        <f>#REF!</f>
        <v>#REF!</v>
      </c>
      <c r="G81" s="217" t="e">
        <f>#REF!</f>
        <v>#REF!</v>
      </c>
      <c r="H81" s="217" t="e">
        <f>#REF!</f>
        <v>#REF!</v>
      </c>
      <c r="I81" s="217" t="e">
        <f>#REF!</f>
        <v>#REF!</v>
      </c>
    </row>
    <row r="82" spans="1:169" hidden="1" outlineLevel="2" x14ac:dyDescent="0.35">
      <c r="A82" s="150" t="s">
        <v>65</v>
      </c>
      <c r="C82" s="217" t="e">
        <f>#REF!</f>
        <v>#REF!</v>
      </c>
      <c r="D82" s="217" t="e">
        <f>#REF!</f>
        <v>#REF!</v>
      </c>
      <c r="E82" s="217" t="e">
        <f>#REF!</f>
        <v>#REF!</v>
      </c>
      <c r="F82" s="217" t="e">
        <f>#REF!</f>
        <v>#REF!</v>
      </c>
      <c r="G82" s="217" t="e">
        <f>#REF!</f>
        <v>#REF!</v>
      </c>
      <c r="H82" s="217" t="e">
        <f>#REF!</f>
        <v>#REF!</v>
      </c>
      <c r="I82" s="217" t="e">
        <f>#REF!</f>
        <v>#REF!</v>
      </c>
    </row>
    <row r="83" spans="1:169" hidden="1" outlineLevel="2" x14ac:dyDescent="0.35">
      <c r="A83" s="150" t="s">
        <v>66</v>
      </c>
      <c r="C83" s="217" t="e">
        <f>#REF!</f>
        <v>#REF!</v>
      </c>
      <c r="D83" s="217" t="e">
        <f>#REF!</f>
        <v>#REF!</v>
      </c>
      <c r="E83" s="217" t="e">
        <f>#REF!</f>
        <v>#REF!</v>
      </c>
      <c r="F83" s="217" t="e">
        <f>#REF!</f>
        <v>#REF!</v>
      </c>
      <c r="G83" s="217" t="e">
        <f>#REF!</f>
        <v>#REF!</v>
      </c>
      <c r="H83" s="217" t="e">
        <f>#REF!</f>
        <v>#REF!</v>
      </c>
      <c r="I83" s="217" t="e">
        <f>#REF!</f>
        <v>#REF!</v>
      </c>
    </row>
    <row r="84" spans="1:169" hidden="1" outlineLevel="1" collapsed="1" x14ac:dyDescent="0.35">
      <c r="A84" s="150" t="s">
        <v>67</v>
      </c>
      <c r="C84" s="217" t="e">
        <f>#REF!</f>
        <v>#REF!</v>
      </c>
      <c r="D84" s="217" t="e">
        <f>#REF!</f>
        <v>#REF!</v>
      </c>
      <c r="E84" s="217" t="e">
        <f>#REF!</f>
        <v>#REF!</v>
      </c>
      <c r="F84" s="217" t="e">
        <f>#REF!</f>
        <v>#REF!</v>
      </c>
      <c r="G84" s="217" t="e">
        <f>#REF!</f>
        <v>#REF!</v>
      </c>
      <c r="H84" s="217" t="e">
        <f>#REF!</f>
        <v>#REF!</v>
      </c>
      <c r="I84" s="217" t="e">
        <f>#REF!</f>
        <v>#REF!</v>
      </c>
    </row>
    <row r="85" spans="1:169" hidden="1" outlineLevel="1" x14ac:dyDescent="0.35">
      <c r="A85" s="150" t="s">
        <v>68</v>
      </c>
      <c r="C85" s="217" t="e">
        <f>#REF!</f>
        <v>#REF!</v>
      </c>
      <c r="D85" s="217" t="e">
        <f>#REF!</f>
        <v>#REF!</v>
      </c>
      <c r="E85" s="217" t="e">
        <f>#REF!</f>
        <v>#REF!</v>
      </c>
      <c r="F85" s="217" t="e">
        <f>#REF!</f>
        <v>#REF!</v>
      </c>
      <c r="G85" s="217" t="e">
        <f>#REF!</f>
        <v>#REF!</v>
      </c>
      <c r="H85" s="217" t="e">
        <f>#REF!</f>
        <v>#REF!</v>
      </c>
      <c r="I85" s="217" t="e">
        <f>#REF!</f>
        <v>#REF!</v>
      </c>
    </row>
    <row r="86" spans="1:169" hidden="1" outlineLevel="1" x14ac:dyDescent="0.35">
      <c r="A86" s="150"/>
      <c r="D86" s="173"/>
    </row>
    <row r="87" spans="1:169" hidden="1" outlineLevel="1" x14ac:dyDescent="0.35">
      <c r="A87" s="150" t="s">
        <v>69</v>
      </c>
      <c r="D87" s="173"/>
      <c r="E87" s="134">
        <v>0</v>
      </c>
      <c r="F87" s="134">
        <v>0.15</v>
      </c>
      <c r="G87" s="134">
        <v>0.15</v>
      </c>
      <c r="H87" s="134">
        <v>0.15</v>
      </c>
      <c r="I87" s="134">
        <v>0.15</v>
      </c>
    </row>
    <row r="88" spans="1:169" hidden="1" outlineLevel="1" x14ac:dyDescent="0.35">
      <c r="A88" s="150" t="s">
        <v>70</v>
      </c>
      <c r="D88" s="202"/>
      <c r="E88" s="134">
        <v>0.05</v>
      </c>
      <c r="F88" s="134">
        <v>0.05</v>
      </c>
      <c r="G88" s="134">
        <v>0.05</v>
      </c>
      <c r="H88" s="134">
        <v>0.05</v>
      </c>
      <c r="I88" s="134">
        <v>0.05</v>
      </c>
    </row>
    <row r="89" spans="1:169" hidden="1" outlineLevel="1" x14ac:dyDescent="0.35">
      <c r="A89" s="150"/>
      <c r="D89" s="202"/>
      <c r="E89" s="202"/>
      <c r="F89" s="202"/>
      <c r="G89" s="202"/>
      <c r="H89" s="202"/>
      <c r="I89" s="202"/>
    </row>
    <row r="90" spans="1:169" hidden="1" outlineLevel="1" x14ac:dyDescent="0.35">
      <c r="A90" s="165" t="s">
        <v>71</v>
      </c>
      <c r="B90" s="225" t="s">
        <v>72</v>
      </c>
      <c r="C90" s="225"/>
      <c r="D90" s="173"/>
    </row>
    <row r="91" spans="1:169" hidden="1" outlineLevel="2" x14ac:dyDescent="0.35">
      <c r="A91" s="170" t="s">
        <v>73</v>
      </c>
      <c r="B91" s="238">
        <v>200000</v>
      </c>
      <c r="C91" s="238"/>
      <c r="D91" s="239" t="e">
        <f>#REF!</f>
        <v>#REF!</v>
      </c>
      <c r="E91" s="239" t="e">
        <f>#REF!</f>
        <v>#REF!</v>
      </c>
      <c r="F91" s="239" t="e">
        <f>#REF!</f>
        <v>#REF!</v>
      </c>
      <c r="G91" s="239" t="e">
        <f>#REF!</f>
        <v>#REF!</v>
      </c>
      <c r="H91" s="239" t="e">
        <f>#REF!</f>
        <v>#REF!</v>
      </c>
      <c r="I91" s="239" t="e">
        <f>#REF!</f>
        <v>#REF!</v>
      </c>
      <c r="J91" s="223"/>
      <c r="K91" s="166"/>
      <c r="L91" s="166"/>
      <c r="M91" s="166"/>
      <c r="N91" s="166"/>
      <c r="O91" s="166"/>
      <c r="P91" s="166"/>
      <c r="Q91" s="166"/>
      <c r="R91" s="167"/>
      <c r="S91" s="166"/>
      <c r="T91" s="166"/>
      <c r="U91" s="166"/>
      <c r="V91" s="166"/>
      <c r="W91" s="166"/>
      <c r="X91" s="166"/>
      <c r="Y91" s="166"/>
      <c r="Z91" s="166"/>
      <c r="AA91" s="166"/>
      <c r="AB91" s="166"/>
      <c r="AC91" s="166"/>
      <c r="AD91" s="166"/>
      <c r="AE91" s="167"/>
      <c r="AF91" s="166"/>
      <c r="AG91" s="166"/>
      <c r="AH91" s="166"/>
      <c r="AI91" s="166"/>
      <c r="AJ91" s="166"/>
      <c r="AK91" s="166"/>
      <c r="AL91" s="166"/>
      <c r="AM91" s="166"/>
      <c r="AN91" s="166"/>
      <c r="AO91" s="166"/>
      <c r="AP91" s="166"/>
      <c r="AQ91" s="166"/>
      <c r="AR91" s="167"/>
      <c r="AS91" s="166"/>
      <c r="AT91" s="166"/>
      <c r="AU91" s="166"/>
      <c r="AV91" s="166"/>
      <c r="AW91" s="166"/>
      <c r="AX91" s="166"/>
      <c r="AY91" s="166"/>
      <c r="AZ91" s="166"/>
      <c r="BA91" s="166"/>
      <c r="BB91" s="166"/>
      <c r="BC91" s="166"/>
      <c r="BD91" s="166"/>
      <c r="BE91" s="167"/>
      <c r="BF91" s="166"/>
      <c r="BG91" s="166"/>
      <c r="BH91" s="166"/>
      <c r="BI91" s="166"/>
      <c r="BJ91" s="166"/>
      <c r="BK91" s="166"/>
      <c r="BL91" s="166"/>
      <c r="BM91" s="166"/>
      <c r="BN91" s="166"/>
      <c r="BO91" s="166"/>
      <c r="BP91" s="166"/>
      <c r="BQ91" s="166"/>
      <c r="BR91" s="168"/>
      <c r="BS91" s="142"/>
      <c r="BT91" s="142"/>
      <c r="BU91" s="142"/>
      <c r="BV91" s="142"/>
      <c r="BW91" s="142"/>
      <c r="BX91" s="142"/>
      <c r="BY91" s="142"/>
      <c r="BZ91" s="142"/>
      <c r="CA91" s="142"/>
      <c r="CB91" s="142"/>
      <c r="CC91" s="142"/>
      <c r="CD91" s="142"/>
      <c r="CE91" s="142"/>
      <c r="CF91" s="142"/>
      <c r="CG91" s="142"/>
      <c r="CH91" s="142"/>
      <c r="CI91" s="142"/>
      <c r="CJ91" s="142"/>
      <c r="CK91" s="142"/>
      <c r="CL91" s="142"/>
      <c r="CM91" s="142"/>
      <c r="CN91" s="142"/>
      <c r="CO91" s="142"/>
      <c r="CP91" s="142"/>
      <c r="CQ91" s="142"/>
      <c r="CR91" s="142"/>
      <c r="CS91" s="142"/>
      <c r="CT91" s="142"/>
      <c r="CU91" s="142"/>
      <c r="CV91" s="142"/>
      <c r="CW91" s="142"/>
      <c r="CX91" s="142"/>
      <c r="CY91" s="142"/>
      <c r="CZ91" s="142"/>
      <c r="DA91" s="142"/>
      <c r="DB91" s="142"/>
      <c r="DC91" s="142"/>
      <c r="DD91" s="142"/>
      <c r="DE91" s="142"/>
      <c r="DF91" s="142"/>
      <c r="DG91" s="142"/>
      <c r="DH91" s="142"/>
      <c r="DI91" s="142"/>
      <c r="DJ91" s="142"/>
      <c r="DK91" s="142"/>
      <c r="DL91" s="142"/>
      <c r="DM91" s="142"/>
      <c r="DN91" s="142"/>
      <c r="DO91" s="142"/>
      <c r="DP91" s="142"/>
      <c r="DQ91" s="142"/>
      <c r="DR91" s="142"/>
      <c r="DS91" s="142"/>
      <c r="DT91" s="142"/>
      <c r="DU91" s="142"/>
      <c r="DV91" s="142"/>
      <c r="DW91" s="142"/>
      <c r="DX91" s="142"/>
      <c r="DY91" s="142"/>
      <c r="DZ91" s="142"/>
      <c r="EA91" s="142"/>
      <c r="EB91" s="142"/>
      <c r="EC91" s="142"/>
      <c r="ED91" s="142"/>
      <c r="EE91" s="142"/>
      <c r="EF91" s="142"/>
      <c r="EG91" s="142"/>
      <c r="EH91" s="142"/>
      <c r="EI91" s="142"/>
      <c r="EJ91" s="142"/>
      <c r="EK91" s="142"/>
      <c r="EL91" s="142"/>
      <c r="EM91" s="142"/>
      <c r="EN91" s="142"/>
      <c r="EO91" s="142"/>
      <c r="EP91" s="142"/>
      <c r="EQ91" s="142"/>
      <c r="ER91" s="142"/>
      <c r="ES91" s="142"/>
      <c r="ET91" s="142"/>
      <c r="EU91" s="142"/>
      <c r="EV91" s="142"/>
      <c r="EW91" s="142"/>
      <c r="EX91" s="142"/>
      <c r="EY91" s="142"/>
      <c r="EZ91" s="142"/>
      <c r="FA91" s="142"/>
      <c r="FB91" s="142"/>
      <c r="FC91" s="142"/>
      <c r="FD91" s="142"/>
      <c r="FE91" s="142"/>
      <c r="FF91" s="142"/>
      <c r="FG91" s="142"/>
      <c r="FH91" s="142"/>
      <c r="FI91" s="142"/>
      <c r="FJ91" s="142"/>
      <c r="FK91" s="142"/>
      <c r="FL91" s="142"/>
      <c r="FM91" s="142"/>
    </row>
    <row r="92" spans="1:169" hidden="1" outlineLevel="2" x14ac:dyDescent="0.35">
      <c r="A92" s="135" t="s">
        <v>74</v>
      </c>
      <c r="B92" s="237">
        <v>180000</v>
      </c>
      <c r="C92" s="237"/>
      <c r="D92" s="240"/>
      <c r="E92" s="239" t="e">
        <f>#REF!</f>
        <v>#REF!</v>
      </c>
      <c r="F92" s="239" t="e">
        <f>#REF!</f>
        <v>#REF!</v>
      </c>
      <c r="G92" s="239" t="e">
        <f>#REF!</f>
        <v>#REF!</v>
      </c>
      <c r="H92" s="239" t="e">
        <f>#REF!</f>
        <v>#REF!</v>
      </c>
      <c r="I92" s="239" t="e">
        <f>#REF!</f>
        <v>#REF!</v>
      </c>
      <c r="J92" s="223"/>
      <c r="K92" s="166"/>
      <c r="L92" s="166"/>
      <c r="M92" s="166"/>
      <c r="N92" s="166"/>
      <c r="O92" s="166"/>
      <c r="P92" s="166"/>
      <c r="Q92" s="166"/>
      <c r="R92" s="167"/>
      <c r="S92" s="166"/>
      <c r="T92" s="166"/>
      <c r="U92" s="166"/>
      <c r="V92" s="166"/>
      <c r="W92" s="166"/>
      <c r="X92" s="166"/>
      <c r="Y92" s="166"/>
      <c r="Z92" s="166"/>
      <c r="AA92" s="166"/>
      <c r="AB92" s="166"/>
      <c r="AC92" s="166"/>
      <c r="AD92" s="166"/>
      <c r="AE92" s="167"/>
      <c r="AF92" s="166"/>
      <c r="AG92" s="166"/>
      <c r="AH92" s="166"/>
      <c r="AI92" s="166"/>
      <c r="AJ92" s="166"/>
      <c r="AK92" s="166"/>
      <c r="AL92" s="166"/>
      <c r="AM92" s="166"/>
      <c r="AN92" s="166"/>
      <c r="AO92" s="166"/>
      <c r="AP92" s="166"/>
      <c r="AQ92" s="166"/>
      <c r="AR92" s="167"/>
      <c r="AS92" s="166"/>
      <c r="AT92" s="166"/>
      <c r="AU92" s="166"/>
      <c r="AV92" s="166"/>
      <c r="AW92" s="166"/>
      <c r="AX92" s="166"/>
      <c r="AY92" s="166"/>
      <c r="AZ92" s="166"/>
      <c r="BA92" s="166"/>
      <c r="BB92" s="166"/>
      <c r="BC92" s="166"/>
      <c r="BD92" s="166"/>
      <c r="BE92" s="167"/>
      <c r="BF92" s="166"/>
      <c r="BG92" s="166"/>
      <c r="BH92" s="166"/>
      <c r="BI92" s="166"/>
      <c r="BJ92" s="166"/>
      <c r="BK92" s="166"/>
      <c r="BL92" s="166"/>
      <c r="BM92" s="166"/>
      <c r="BN92" s="166"/>
      <c r="BO92" s="166"/>
      <c r="BP92" s="166"/>
      <c r="BQ92" s="166"/>
      <c r="BR92" s="168"/>
      <c r="BS92" s="142"/>
      <c r="BT92" s="142"/>
      <c r="BU92" s="142"/>
      <c r="BV92" s="142"/>
      <c r="BW92" s="142"/>
      <c r="BX92" s="142"/>
      <c r="BY92" s="142"/>
      <c r="BZ92" s="142"/>
      <c r="CA92" s="142"/>
      <c r="CB92" s="142"/>
      <c r="CC92" s="142"/>
      <c r="CD92" s="142"/>
      <c r="CE92" s="142"/>
      <c r="CF92" s="142"/>
      <c r="CG92" s="142"/>
      <c r="CH92" s="142"/>
      <c r="CI92" s="142"/>
      <c r="CJ92" s="142"/>
      <c r="CK92" s="142"/>
      <c r="CL92" s="142"/>
      <c r="CM92" s="142"/>
      <c r="CN92" s="142"/>
      <c r="CO92" s="142"/>
      <c r="CP92" s="142"/>
      <c r="CQ92" s="142"/>
      <c r="CR92" s="142"/>
      <c r="CS92" s="142"/>
      <c r="CT92" s="142"/>
      <c r="CU92" s="142"/>
      <c r="CV92" s="142"/>
      <c r="CW92" s="142"/>
      <c r="CX92" s="142"/>
      <c r="CY92" s="142"/>
      <c r="CZ92" s="142"/>
      <c r="DA92" s="142"/>
      <c r="DB92" s="142"/>
      <c r="DC92" s="142"/>
      <c r="DD92" s="142"/>
      <c r="DE92" s="142"/>
      <c r="DF92" s="142"/>
      <c r="DG92" s="142"/>
      <c r="DH92" s="142"/>
      <c r="DI92" s="142"/>
      <c r="DJ92" s="142"/>
      <c r="DK92" s="142"/>
      <c r="DL92" s="142"/>
      <c r="DM92" s="142"/>
      <c r="DN92" s="142"/>
      <c r="DO92" s="142"/>
      <c r="DP92" s="142"/>
      <c r="DQ92" s="142"/>
      <c r="DR92" s="142"/>
      <c r="DS92" s="142"/>
      <c r="DT92" s="142"/>
      <c r="DU92" s="142"/>
      <c r="DV92" s="142"/>
      <c r="DW92" s="142"/>
      <c r="DX92" s="142"/>
      <c r="DY92" s="142"/>
      <c r="DZ92" s="142"/>
      <c r="EA92" s="142"/>
      <c r="EB92" s="142"/>
      <c r="EC92" s="142"/>
      <c r="ED92" s="142"/>
      <c r="EE92" s="142"/>
      <c r="EF92" s="142"/>
      <c r="EG92" s="142"/>
      <c r="EH92" s="142"/>
      <c r="EI92" s="142"/>
      <c r="EJ92" s="142"/>
      <c r="EK92" s="142"/>
      <c r="EL92" s="142"/>
      <c r="EM92" s="142"/>
      <c r="EN92" s="142"/>
      <c r="EO92" s="142"/>
      <c r="EP92" s="142"/>
      <c r="EQ92" s="142"/>
      <c r="ER92" s="142"/>
      <c r="ES92" s="142"/>
      <c r="ET92" s="142"/>
      <c r="EU92" s="142"/>
      <c r="EV92" s="142"/>
      <c r="EW92" s="142"/>
      <c r="EX92" s="142"/>
      <c r="EY92" s="142"/>
      <c r="EZ92" s="142"/>
      <c r="FA92" s="142"/>
      <c r="FB92" s="142"/>
      <c r="FC92" s="142"/>
      <c r="FD92" s="142"/>
      <c r="FE92" s="142"/>
      <c r="FF92" s="142"/>
      <c r="FG92" s="142"/>
      <c r="FH92" s="142"/>
      <c r="FI92" s="142"/>
      <c r="FJ92" s="142"/>
      <c r="FK92" s="142"/>
      <c r="FL92" s="142"/>
      <c r="FM92" s="142"/>
    </row>
    <row r="93" spans="1:169" s="170" customFormat="1" hidden="1" outlineLevel="2" x14ac:dyDescent="0.35">
      <c r="A93" s="203" t="s">
        <v>75</v>
      </c>
      <c r="B93" s="238">
        <v>100000</v>
      </c>
      <c r="C93" s="238"/>
      <c r="D93" s="239" t="e">
        <f>#REF!</f>
        <v>#REF!</v>
      </c>
      <c r="E93" s="239" t="e">
        <f>#REF!</f>
        <v>#REF!</v>
      </c>
      <c r="F93" s="239" t="e">
        <f>#REF!</f>
        <v>#REF!</v>
      </c>
      <c r="G93" s="239" t="e">
        <f>#REF!</f>
        <v>#REF!</v>
      </c>
      <c r="H93" s="239" t="e">
        <f>#REF!</f>
        <v>#REF!</v>
      </c>
      <c r="I93" s="239" t="e">
        <f>#REF!</f>
        <v>#REF!</v>
      </c>
      <c r="J93" s="223"/>
      <c r="K93" s="166"/>
      <c r="L93" s="166"/>
      <c r="M93" s="166"/>
      <c r="N93" s="166"/>
      <c r="O93" s="166"/>
      <c r="P93" s="166"/>
      <c r="Q93" s="166"/>
      <c r="R93" s="167"/>
      <c r="S93" s="166"/>
      <c r="T93" s="166"/>
      <c r="U93" s="166"/>
      <c r="V93" s="166"/>
      <c r="W93" s="166"/>
      <c r="X93" s="166"/>
      <c r="Y93" s="166"/>
      <c r="Z93" s="166"/>
      <c r="AA93" s="166"/>
      <c r="AB93" s="166"/>
      <c r="AC93" s="166"/>
      <c r="AD93" s="166"/>
      <c r="AE93" s="167"/>
      <c r="AF93" s="166"/>
      <c r="AG93" s="166"/>
      <c r="AH93" s="166"/>
      <c r="AI93" s="166"/>
      <c r="AJ93" s="166"/>
      <c r="AK93" s="166"/>
      <c r="AL93" s="166"/>
      <c r="AM93" s="166"/>
      <c r="AN93" s="166"/>
      <c r="AO93" s="166"/>
      <c r="AP93" s="166"/>
      <c r="AQ93" s="166"/>
      <c r="AR93" s="167"/>
      <c r="AS93" s="166"/>
      <c r="AT93" s="166"/>
      <c r="AU93" s="166"/>
      <c r="AV93" s="166"/>
      <c r="AW93" s="166"/>
      <c r="AX93" s="166"/>
      <c r="AY93" s="166"/>
      <c r="AZ93" s="166"/>
      <c r="BA93" s="166"/>
      <c r="BB93" s="166"/>
      <c r="BC93" s="166"/>
      <c r="BD93" s="166"/>
      <c r="BE93" s="167"/>
      <c r="BF93" s="166"/>
      <c r="BG93" s="166"/>
      <c r="BH93" s="166"/>
      <c r="BI93" s="166"/>
      <c r="BJ93" s="166"/>
      <c r="BK93" s="166"/>
      <c r="BL93" s="166"/>
      <c r="BM93" s="166"/>
      <c r="BN93" s="166"/>
      <c r="BO93" s="166"/>
      <c r="BP93" s="166"/>
      <c r="BQ93" s="166"/>
      <c r="BR93" s="168"/>
      <c r="BS93" s="169"/>
      <c r="BT93" s="169"/>
      <c r="BU93" s="169"/>
      <c r="BV93" s="169"/>
      <c r="BW93" s="169"/>
      <c r="BX93" s="169"/>
      <c r="BY93" s="169"/>
      <c r="BZ93" s="169"/>
      <c r="CA93" s="169"/>
      <c r="CB93" s="169"/>
      <c r="CC93" s="169"/>
      <c r="CD93" s="169"/>
      <c r="CE93" s="169"/>
      <c r="CF93" s="169"/>
      <c r="CG93" s="169"/>
      <c r="CH93" s="169"/>
      <c r="CI93" s="169"/>
      <c r="CJ93" s="169"/>
      <c r="CK93" s="169"/>
      <c r="CL93" s="169"/>
      <c r="CM93" s="169"/>
      <c r="CN93" s="169"/>
      <c r="CO93" s="169"/>
      <c r="CP93" s="169"/>
      <c r="CQ93" s="169"/>
      <c r="CR93" s="169"/>
      <c r="CS93" s="169"/>
      <c r="CT93" s="169"/>
      <c r="CU93" s="169"/>
      <c r="CV93" s="169"/>
      <c r="CW93" s="169"/>
      <c r="CX93" s="169"/>
      <c r="CY93" s="169"/>
      <c r="CZ93" s="169"/>
      <c r="DA93" s="169"/>
      <c r="DB93" s="169"/>
      <c r="DC93" s="169"/>
      <c r="DD93" s="169"/>
      <c r="DE93" s="169"/>
      <c r="DF93" s="169"/>
      <c r="DG93" s="169"/>
      <c r="DH93" s="169"/>
      <c r="DI93" s="169"/>
      <c r="DJ93" s="169"/>
      <c r="DK93" s="169"/>
      <c r="DL93" s="169"/>
      <c r="DM93" s="169"/>
      <c r="DN93" s="169"/>
      <c r="DO93" s="169"/>
      <c r="DP93" s="169"/>
      <c r="DQ93" s="169"/>
      <c r="DR93" s="169"/>
      <c r="DS93" s="169"/>
      <c r="DT93" s="169"/>
      <c r="DU93" s="169"/>
      <c r="DV93" s="169"/>
      <c r="DW93" s="169"/>
      <c r="DX93" s="169"/>
      <c r="DY93" s="169"/>
      <c r="DZ93" s="169"/>
      <c r="EA93" s="169"/>
      <c r="EB93" s="169"/>
      <c r="EC93" s="169"/>
      <c r="ED93" s="169"/>
      <c r="EE93" s="169"/>
      <c r="EF93" s="169"/>
      <c r="EG93" s="169"/>
      <c r="EH93" s="169"/>
      <c r="EI93" s="169"/>
      <c r="EJ93" s="169"/>
      <c r="EK93" s="169"/>
      <c r="EL93" s="169"/>
      <c r="EM93" s="169"/>
      <c r="EN93" s="169"/>
      <c r="EO93" s="169"/>
      <c r="EP93" s="169"/>
      <c r="EQ93" s="169"/>
      <c r="ER93" s="169"/>
      <c r="ES93" s="169"/>
      <c r="ET93" s="169"/>
      <c r="EU93" s="169"/>
      <c r="EV93" s="169"/>
      <c r="EW93" s="169"/>
      <c r="EX93" s="169"/>
      <c r="EY93" s="169"/>
      <c r="EZ93" s="169"/>
      <c r="FA93" s="169"/>
      <c r="FB93" s="169"/>
      <c r="FC93" s="169"/>
      <c r="FD93" s="169"/>
      <c r="FE93" s="169"/>
      <c r="FF93" s="169"/>
      <c r="FG93" s="169"/>
      <c r="FH93" s="169"/>
      <c r="FI93" s="169"/>
      <c r="FJ93" s="169"/>
      <c r="FK93" s="169"/>
      <c r="FL93" s="169"/>
      <c r="FM93" s="169"/>
    </row>
    <row r="94" spans="1:169" hidden="1" outlineLevel="2" x14ac:dyDescent="0.35">
      <c r="A94" s="204" t="s">
        <v>76</v>
      </c>
      <c r="B94" s="237">
        <v>80000</v>
      </c>
      <c r="C94" s="237"/>
      <c r="D94" s="240" t="e">
        <f>#REF!</f>
        <v>#REF!</v>
      </c>
      <c r="E94" s="240" t="e">
        <f>#REF!</f>
        <v>#REF!</v>
      </c>
      <c r="F94" s="240" t="e">
        <f>#REF!</f>
        <v>#REF!</v>
      </c>
      <c r="G94" s="240" t="e">
        <f>#REF!</f>
        <v>#REF!</v>
      </c>
      <c r="H94" s="240" t="e">
        <f>#REF!</f>
        <v>#REF!</v>
      </c>
      <c r="I94" s="240" t="e">
        <f>#REF!</f>
        <v>#REF!</v>
      </c>
      <c r="J94" s="223"/>
      <c r="K94" s="166"/>
      <c r="L94" s="166"/>
      <c r="M94" s="166"/>
      <c r="N94" s="166"/>
      <c r="O94" s="166"/>
      <c r="P94" s="166"/>
      <c r="Q94" s="166"/>
      <c r="R94" s="167"/>
      <c r="S94" s="166"/>
      <c r="T94" s="166"/>
      <c r="U94" s="166"/>
      <c r="V94" s="166"/>
      <c r="W94" s="166"/>
      <c r="X94" s="166"/>
      <c r="Y94" s="166"/>
      <c r="Z94" s="166"/>
      <c r="AA94" s="166"/>
      <c r="AB94" s="166"/>
      <c r="AC94" s="166"/>
      <c r="AD94" s="166"/>
      <c r="AE94" s="167"/>
      <c r="AF94" s="166"/>
      <c r="AG94" s="166"/>
      <c r="AH94" s="166"/>
      <c r="AI94" s="166"/>
      <c r="AJ94" s="166"/>
      <c r="AK94" s="166"/>
      <c r="AL94" s="166"/>
      <c r="AM94" s="166"/>
      <c r="AN94" s="166"/>
      <c r="AO94" s="166"/>
      <c r="AP94" s="166"/>
      <c r="AQ94" s="166"/>
      <c r="AR94" s="167"/>
      <c r="AS94" s="166"/>
      <c r="AT94" s="166"/>
      <c r="AU94" s="166"/>
      <c r="AV94" s="166"/>
      <c r="AW94" s="166"/>
      <c r="AX94" s="166"/>
      <c r="AY94" s="166"/>
      <c r="AZ94" s="166"/>
      <c r="BA94" s="166"/>
      <c r="BB94" s="166"/>
      <c r="BC94" s="166"/>
      <c r="BD94" s="166"/>
      <c r="BE94" s="167"/>
      <c r="BF94" s="166"/>
      <c r="BG94" s="166"/>
      <c r="BH94" s="166"/>
      <c r="BI94" s="166"/>
      <c r="BJ94" s="166"/>
      <c r="BK94" s="166"/>
      <c r="BL94" s="166"/>
      <c r="BM94" s="166"/>
      <c r="BN94" s="166"/>
      <c r="BO94" s="166"/>
      <c r="BP94" s="166"/>
      <c r="BQ94" s="166"/>
      <c r="BR94" s="168"/>
      <c r="BS94" s="142"/>
      <c r="BT94" s="142"/>
      <c r="BU94" s="142"/>
      <c r="BV94" s="142"/>
      <c r="BW94" s="142"/>
      <c r="BX94" s="142"/>
      <c r="BY94" s="142"/>
      <c r="BZ94" s="142"/>
      <c r="CA94" s="142"/>
      <c r="CB94" s="142"/>
      <c r="CC94" s="142"/>
      <c r="CD94" s="142"/>
      <c r="CE94" s="142"/>
      <c r="CF94" s="142"/>
      <c r="CG94" s="142"/>
      <c r="CH94" s="142"/>
      <c r="CI94" s="142"/>
      <c r="CJ94" s="142"/>
      <c r="CK94" s="142"/>
      <c r="CL94" s="142"/>
      <c r="CM94" s="142"/>
      <c r="CN94" s="142"/>
      <c r="CO94" s="142"/>
      <c r="CP94" s="142"/>
      <c r="CQ94" s="142"/>
      <c r="CR94" s="142"/>
      <c r="CS94" s="142"/>
      <c r="CT94" s="142"/>
      <c r="CU94" s="142"/>
      <c r="CV94" s="142"/>
      <c r="CW94" s="142"/>
      <c r="CX94" s="142"/>
      <c r="CY94" s="142"/>
      <c r="CZ94" s="142"/>
      <c r="DA94" s="142"/>
      <c r="DB94" s="142"/>
      <c r="DC94" s="142"/>
      <c r="DD94" s="142"/>
      <c r="DE94" s="142"/>
      <c r="DF94" s="142"/>
      <c r="DG94" s="142"/>
      <c r="DH94" s="142"/>
      <c r="DI94" s="142"/>
      <c r="DJ94" s="142"/>
      <c r="DK94" s="142"/>
      <c r="DL94" s="142"/>
      <c r="DM94" s="142"/>
      <c r="DN94" s="142"/>
      <c r="DO94" s="142"/>
      <c r="DP94" s="142"/>
      <c r="DQ94" s="142"/>
      <c r="DR94" s="142"/>
      <c r="DS94" s="142"/>
      <c r="DT94" s="142"/>
      <c r="DU94" s="142"/>
      <c r="DV94" s="142"/>
      <c r="DW94" s="142"/>
      <c r="DX94" s="142"/>
      <c r="DY94" s="142"/>
      <c r="DZ94" s="142"/>
      <c r="EA94" s="142"/>
      <c r="EB94" s="142"/>
      <c r="EC94" s="142"/>
      <c r="ED94" s="142"/>
      <c r="EE94" s="142"/>
      <c r="EF94" s="142"/>
      <c r="EG94" s="142"/>
      <c r="EH94" s="142"/>
      <c r="EI94" s="142"/>
      <c r="EJ94" s="142"/>
      <c r="EK94" s="142"/>
      <c r="EL94" s="142"/>
      <c r="EM94" s="142"/>
      <c r="EN94" s="142"/>
      <c r="EO94" s="142"/>
      <c r="EP94" s="142"/>
      <c r="EQ94" s="142"/>
      <c r="ER94" s="142"/>
      <c r="ES94" s="142"/>
      <c r="ET94" s="142"/>
      <c r="EU94" s="142"/>
      <c r="EV94" s="142"/>
      <c r="EW94" s="142"/>
      <c r="EX94" s="142"/>
      <c r="EY94" s="142"/>
      <c r="EZ94" s="142"/>
      <c r="FA94" s="142"/>
      <c r="FB94" s="142"/>
      <c r="FC94" s="142"/>
      <c r="FD94" s="142"/>
      <c r="FE94" s="142"/>
      <c r="FF94" s="142"/>
      <c r="FG94" s="142"/>
      <c r="FH94" s="142"/>
      <c r="FI94" s="142"/>
      <c r="FJ94" s="142"/>
      <c r="FK94" s="142"/>
      <c r="FL94" s="142"/>
      <c r="FM94" s="142"/>
    </row>
    <row r="95" spans="1:169" hidden="1" outlineLevel="2" x14ac:dyDescent="0.35">
      <c r="A95" s="204" t="s">
        <v>76</v>
      </c>
      <c r="B95" s="237">
        <v>80000</v>
      </c>
      <c r="C95" s="237"/>
      <c r="D95" s="240" t="e">
        <f>#REF!</f>
        <v>#REF!</v>
      </c>
      <c r="E95" s="240" t="e">
        <f>#REF!</f>
        <v>#REF!</v>
      </c>
      <c r="F95" s="240" t="e">
        <f>#REF!</f>
        <v>#REF!</v>
      </c>
      <c r="G95" s="240" t="e">
        <f>#REF!</f>
        <v>#REF!</v>
      </c>
      <c r="H95" s="240" t="e">
        <f>#REF!</f>
        <v>#REF!</v>
      </c>
      <c r="I95" s="240" t="e">
        <f>#REF!</f>
        <v>#REF!</v>
      </c>
      <c r="J95" s="223"/>
      <c r="K95" s="166"/>
      <c r="L95" s="166"/>
      <c r="M95" s="166"/>
      <c r="N95" s="166"/>
      <c r="O95" s="166"/>
      <c r="P95" s="166"/>
      <c r="Q95" s="166"/>
      <c r="R95" s="167"/>
      <c r="S95" s="166"/>
      <c r="T95" s="166"/>
      <c r="U95" s="166"/>
      <c r="V95" s="166"/>
      <c r="W95" s="166"/>
      <c r="X95" s="166"/>
      <c r="Y95" s="166"/>
      <c r="Z95" s="166"/>
      <c r="AA95" s="166"/>
      <c r="AB95" s="166"/>
      <c r="AC95" s="166"/>
      <c r="AD95" s="166"/>
      <c r="AE95" s="167"/>
      <c r="AF95" s="166"/>
      <c r="AG95" s="166"/>
      <c r="AH95" s="166"/>
      <c r="AI95" s="166"/>
      <c r="AJ95" s="166"/>
      <c r="AK95" s="166"/>
      <c r="AL95" s="166"/>
      <c r="AM95" s="166"/>
      <c r="AN95" s="166"/>
      <c r="AO95" s="166"/>
      <c r="AP95" s="166"/>
      <c r="AQ95" s="166"/>
      <c r="AR95" s="167"/>
      <c r="AS95" s="166"/>
      <c r="AT95" s="166"/>
      <c r="AU95" s="166"/>
      <c r="AV95" s="166"/>
      <c r="AW95" s="166"/>
      <c r="AX95" s="166"/>
      <c r="AY95" s="166"/>
      <c r="AZ95" s="166"/>
      <c r="BA95" s="166"/>
      <c r="BB95" s="166"/>
      <c r="BC95" s="166"/>
      <c r="BD95" s="166"/>
      <c r="BE95" s="167"/>
      <c r="BF95" s="166"/>
      <c r="BG95" s="166"/>
      <c r="BH95" s="166"/>
      <c r="BI95" s="166"/>
      <c r="BJ95" s="166"/>
      <c r="BK95" s="166"/>
      <c r="BL95" s="166"/>
      <c r="BM95" s="166"/>
      <c r="BN95" s="166"/>
      <c r="BO95" s="166"/>
      <c r="BP95" s="166"/>
      <c r="BQ95" s="166"/>
      <c r="BR95" s="168"/>
      <c r="BS95" s="142"/>
      <c r="BT95" s="142"/>
      <c r="BU95" s="142"/>
      <c r="BV95" s="142"/>
      <c r="BW95" s="142"/>
      <c r="BX95" s="142"/>
      <c r="BY95" s="142"/>
      <c r="BZ95" s="142"/>
      <c r="CA95" s="142"/>
      <c r="CB95" s="142"/>
      <c r="CC95" s="142"/>
      <c r="CD95" s="142"/>
      <c r="CE95" s="142"/>
      <c r="CF95" s="142"/>
      <c r="CG95" s="142"/>
      <c r="CH95" s="142"/>
      <c r="CI95" s="142"/>
      <c r="CJ95" s="142"/>
      <c r="CK95" s="142"/>
      <c r="CL95" s="142"/>
      <c r="CM95" s="142"/>
      <c r="CN95" s="142"/>
      <c r="CO95" s="142"/>
      <c r="CP95" s="142"/>
      <c r="CQ95" s="142"/>
      <c r="CR95" s="142"/>
      <c r="CS95" s="142"/>
      <c r="CT95" s="142"/>
      <c r="CU95" s="142"/>
      <c r="CV95" s="142"/>
      <c r="CW95" s="142"/>
      <c r="CX95" s="142"/>
      <c r="CY95" s="142"/>
      <c r="CZ95" s="142"/>
      <c r="DA95" s="142"/>
      <c r="DB95" s="142"/>
      <c r="DC95" s="142"/>
      <c r="DD95" s="142"/>
      <c r="DE95" s="142"/>
      <c r="DF95" s="142"/>
      <c r="DG95" s="142"/>
      <c r="DH95" s="142"/>
      <c r="DI95" s="142"/>
      <c r="DJ95" s="142"/>
      <c r="DK95" s="142"/>
      <c r="DL95" s="142"/>
      <c r="DM95" s="142"/>
      <c r="DN95" s="142"/>
      <c r="DO95" s="142"/>
      <c r="DP95" s="142"/>
      <c r="DQ95" s="142"/>
      <c r="DR95" s="142"/>
      <c r="DS95" s="142"/>
      <c r="DT95" s="142"/>
      <c r="DU95" s="142"/>
      <c r="DV95" s="142"/>
      <c r="DW95" s="142"/>
      <c r="DX95" s="142"/>
      <c r="DY95" s="142"/>
      <c r="DZ95" s="142"/>
      <c r="EA95" s="142"/>
      <c r="EB95" s="142"/>
      <c r="EC95" s="142"/>
      <c r="ED95" s="142"/>
      <c r="EE95" s="142"/>
      <c r="EF95" s="142"/>
      <c r="EG95" s="142"/>
      <c r="EH95" s="142"/>
      <c r="EI95" s="142"/>
      <c r="EJ95" s="142"/>
      <c r="EK95" s="142"/>
      <c r="EL95" s="142"/>
      <c r="EM95" s="142"/>
      <c r="EN95" s="142"/>
      <c r="EO95" s="142"/>
      <c r="EP95" s="142"/>
      <c r="EQ95" s="142"/>
      <c r="ER95" s="142"/>
      <c r="ES95" s="142"/>
      <c r="ET95" s="142"/>
      <c r="EU95" s="142"/>
      <c r="EV95" s="142"/>
      <c r="EW95" s="142"/>
      <c r="EX95" s="142"/>
      <c r="EY95" s="142"/>
      <c r="EZ95" s="142"/>
      <c r="FA95" s="142"/>
      <c r="FB95" s="142"/>
      <c r="FC95" s="142"/>
      <c r="FD95" s="142"/>
      <c r="FE95" s="142"/>
      <c r="FF95" s="142"/>
      <c r="FG95" s="142"/>
      <c r="FH95" s="142"/>
      <c r="FI95" s="142"/>
      <c r="FJ95" s="142"/>
      <c r="FK95" s="142"/>
      <c r="FL95" s="142"/>
      <c r="FM95" s="142"/>
    </row>
    <row r="96" spans="1:169" hidden="1" outlineLevel="2" x14ac:dyDescent="0.35">
      <c r="A96" s="204" t="s">
        <v>77</v>
      </c>
      <c r="B96" s="237">
        <v>60000</v>
      </c>
      <c r="C96" s="237"/>
      <c r="D96" s="240" t="e">
        <f>#REF!</f>
        <v>#REF!</v>
      </c>
      <c r="E96" s="240" t="e">
        <f>#REF!</f>
        <v>#REF!</v>
      </c>
      <c r="F96" s="240" t="e">
        <f>#REF!</f>
        <v>#REF!</v>
      </c>
      <c r="G96" s="240" t="e">
        <f>#REF!</f>
        <v>#REF!</v>
      </c>
      <c r="H96" s="240" t="e">
        <f>#REF!</f>
        <v>#REF!</v>
      </c>
      <c r="I96" s="240" t="e">
        <f>#REF!</f>
        <v>#REF!</v>
      </c>
      <c r="J96" s="223"/>
      <c r="K96" s="166"/>
      <c r="L96" s="166"/>
      <c r="M96" s="166"/>
      <c r="N96" s="166"/>
      <c r="O96" s="166"/>
      <c r="P96" s="166"/>
      <c r="Q96" s="166"/>
      <c r="R96" s="167"/>
      <c r="S96" s="166"/>
      <c r="T96" s="166"/>
      <c r="U96" s="166"/>
      <c r="V96" s="166"/>
      <c r="W96" s="166"/>
      <c r="X96" s="166"/>
      <c r="Y96" s="166"/>
      <c r="Z96" s="166"/>
      <c r="AA96" s="166"/>
      <c r="AB96" s="166"/>
      <c r="AC96" s="166"/>
      <c r="AD96" s="166"/>
      <c r="AE96" s="167"/>
      <c r="AF96" s="166"/>
      <c r="AG96" s="166"/>
      <c r="AH96" s="166"/>
      <c r="AI96" s="166"/>
      <c r="AJ96" s="166"/>
      <c r="AK96" s="166"/>
      <c r="AL96" s="166"/>
      <c r="AM96" s="166"/>
      <c r="AN96" s="166"/>
      <c r="AO96" s="166"/>
      <c r="AP96" s="166"/>
      <c r="AQ96" s="166"/>
      <c r="AR96" s="167"/>
      <c r="AS96" s="166"/>
      <c r="AT96" s="166"/>
      <c r="AU96" s="166"/>
      <c r="AV96" s="166"/>
      <c r="AW96" s="166"/>
      <c r="AX96" s="166"/>
      <c r="AY96" s="166"/>
      <c r="AZ96" s="166"/>
      <c r="BA96" s="166"/>
      <c r="BB96" s="166"/>
      <c r="BC96" s="166"/>
      <c r="BD96" s="166"/>
      <c r="BE96" s="167"/>
      <c r="BF96" s="166"/>
      <c r="BG96" s="166"/>
      <c r="BH96" s="166"/>
      <c r="BI96" s="166"/>
      <c r="BJ96" s="166"/>
      <c r="BK96" s="166"/>
      <c r="BL96" s="166"/>
      <c r="BM96" s="166"/>
      <c r="BN96" s="166"/>
      <c r="BO96" s="166"/>
      <c r="BP96" s="166"/>
      <c r="BQ96" s="166"/>
      <c r="BR96" s="168"/>
      <c r="BS96" s="142"/>
      <c r="BT96" s="142"/>
      <c r="BU96" s="142"/>
      <c r="BV96" s="142"/>
      <c r="BW96" s="142"/>
      <c r="BX96" s="142"/>
      <c r="BY96" s="142"/>
      <c r="BZ96" s="142"/>
      <c r="CA96" s="142"/>
      <c r="CB96" s="142"/>
      <c r="CC96" s="142"/>
      <c r="CD96" s="142"/>
      <c r="CE96" s="142"/>
      <c r="CF96" s="142"/>
      <c r="CG96" s="142"/>
      <c r="CH96" s="142"/>
      <c r="CI96" s="142"/>
      <c r="CJ96" s="142"/>
      <c r="CK96" s="142"/>
      <c r="CL96" s="142"/>
      <c r="CM96" s="142"/>
      <c r="CN96" s="142"/>
      <c r="CO96" s="142"/>
      <c r="CP96" s="142"/>
      <c r="CQ96" s="142"/>
      <c r="CR96" s="142"/>
      <c r="CS96" s="142"/>
      <c r="CT96" s="142"/>
      <c r="CU96" s="142"/>
      <c r="CV96" s="142"/>
      <c r="CW96" s="142"/>
      <c r="CX96" s="142"/>
      <c r="CY96" s="142"/>
      <c r="CZ96" s="142"/>
      <c r="DA96" s="142"/>
      <c r="DB96" s="142"/>
      <c r="DC96" s="142"/>
      <c r="DD96" s="142"/>
      <c r="DE96" s="142"/>
      <c r="DF96" s="142"/>
      <c r="DG96" s="142"/>
      <c r="DH96" s="142"/>
      <c r="DI96" s="142"/>
      <c r="DJ96" s="142"/>
      <c r="DK96" s="142"/>
      <c r="DL96" s="142"/>
      <c r="DM96" s="142"/>
      <c r="DN96" s="142"/>
      <c r="DO96" s="142"/>
      <c r="DP96" s="142"/>
      <c r="DQ96" s="142"/>
      <c r="DR96" s="142"/>
      <c r="DS96" s="142"/>
      <c r="DT96" s="142"/>
      <c r="DU96" s="142"/>
      <c r="DV96" s="142"/>
      <c r="DW96" s="142"/>
      <c r="DX96" s="142"/>
      <c r="DY96" s="142"/>
      <c r="DZ96" s="142"/>
      <c r="EA96" s="142"/>
      <c r="EB96" s="142"/>
      <c r="EC96" s="142"/>
      <c r="ED96" s="142"/>
      <c r="EE96" s="142"/>
      <c r="EF96" s="142"/>
      <c r="EG96" s="142"/>
      <c r="EH96" s="142"/>
      <c r="EI96" s="142"/>
      <c r="EJ96" s="142"/>
      <c r="EK96" s="142"/>
      <c r="EL96" s="142"/>
      <c r="EM96" s="142"/>
      <c r="EN96" s="142"/>
      <c r="EO96" s="142"/>
      <c r="EP96" s="142"/>
      <c r="EQ96" s="142"/>
      <c r="ER96" s="142"/>
      <c r="ES96" s="142"/>
      <c r="ET96" s="142"/>
      <c r="EU96" s="142"/>
      <c r="EV96" s="142"/>
      <c r="EW96" s="142"/>
      <c r="EX96" s="142"/>
      <c r="EY96" s="142"/>
      <c r="EZ96" s="142"/>
      <c r="FA96" s="142"/>
      <c r="FB96" s="142"/>
      <c r="FC96" s="142"/>
      <c r="FD96" s="142"/>
      <c r="FE96" s="142"/>
      <c r="FF96" s="142"/>
      <c r="FG96" s="142"/>
      <c r="FH96" s="142"/>
      <c r="FI96" s="142"/>
      <c r="FJ96" s="142"/>
      <c r="FK96" s="142"/>
      <c r="FL96" s="142"/>
      <c r="FM96" s="142"/>
    </row>
    <row r="97" spans="1:169" hidden="1" outlineLevel="2" x14ac:dyDescent="0.35">
      <c r="A97" s="204" t="s">
        <v>77</v>
      </c>
      <c r="B97" s="237">
        <v>60000</v>
      </c>
      <c r="C97" s="237"/>
      <c r="D97" s="240" t="e">
        <f>#REF!</f>
        <v>#REF!</v>
      </c>
      <c r="E97" s="240" t="e">
        <f>#REF!</f>
        <v>#REF!</v>
      </c>
      <c r="F97" s="240" t="e">
        <f>#REF!</f>
        <v>#REF!</v>
      </c>
      <c r="G97" s="240" t="e">
        <f>#REF!</f>
        <v>#REF!</v>
      </c>
      <c r="H97" s="240" t="e">
        <f>#REF!</f>
        <v>#REF!</v>
      </c>
      <c r="I97" s="240" t="e">
        <f>#REF!</f>
        <v>#REF!</v>
      </c>
      <c r="J97" s="223"/>
      <c r="K97" s="166"/>
      <c r="L97" s="166"/>
      <c r="M97" s="166"/>
      <c r="N97" s="166"/>
      <c r="O97" s="166"/>
      <c r="P97" s="166"/>
      <c r="Q97" s="166"/>
      <c r="R97" s="167"/>
      <c r="S97" s="166"/>
      <c r="T97" s="166"/>
      <c r="U97" s="166"/>
      <c r="V97" s="166"/>
      <c r="W97" s="166"/>
      <c r="X97" s="166"/>
      <c r="Y97" s="166"/>
      <c r="Z97" s="166"/>
      <c r="AA97" s="166"/>
      <c r="AB97" s="166"/>
      <c r="AC97" s="166"/>
      <c r="AD97" s="166"/>
      <c r="AE97" s="167"/>
      <c r="AF97" s="166"/>
      <c r="AG97" s="166"/>
      <c r="AH97" s="166"/>
      <c r="AI97" s="166"/>
      <c r="AJ97" s="166"/>
      <c r="AK97" s="166"/>
      <c r="AL97" s="166"/>
      <c r="AM97" s="166"/>
      <c r="AN97" s="166"/>
      <c r="AO97" s="166"/>
      <c r="AP97" s="166"/>
      <c r="AQ97" s="166"/>
      <c r="AR97" s="167"/>
      <c r="AS97" s="166"/>
      <c r="AT97" s="166"/>
      <c r="AU97" s="166"/>
      <c r="AV97" s="166"/>
      <c r="AW97" s="166"/>
      <c r="AX97" s="166"/>
      <c r="AY97" s="166"/>
      <c r="AZ97" s="166"/>
      <c r="BA97" s="166"/>
      <c r="BB97" s="166"/>
      <c r="BC97" s="166"/>
      <c r="BD97" s="166"/>
      <c r="BE97" s="167"/>
      <c r="BF97" s="166"/>
      <c r="BG97" s="166"/>
      <c r="BH97" s="166"/>
      <c r="BI97" s="166"/>
      <c r="BJ97" s="166"/>
      <c r="BK97" s="166"/>
      <c r="BL97" s="166"/>
      <c r="BM97" s="166"/>
      <c r="BN97" s="166"/>
      <c r="BO97" s="166"/>
      <c r="BP97" s="166"/>
      <c r="BQ97" s="166"/>
      <c r="BR97" s="168"/>
      <c r="BS97" s="142"/>
      <c r="BT97" s="142"/>
      <c r="BU97" s="142"/>
      <c r="BV97" s="142"/>
      <c r="BW97" s="142"/>
      <c r="BX97" s="142"/>
      <c r="BY97" s="142"/>
      <c r="BZ97" s="142"/>
      <c r="CA97" s="142"/>
      <c r="CB97" s="142"/>
      <c r="CC97" s="142"/>
      <c r="CD97" s="142"/>
      <c r="CE97" s="142"/>
      <c r="CF97" s="142"/>
      <c r="CG97" s="142"/>
      <c r="CH97" s="142"/>
      <c r="CI97" s="142"/>
      <c r="CJ97" s="142"/>
      <c r="CK97" s="142"/>
      <c r="CL97" s="142"/>
      <c r="CM97" s="142"/>
      <c r="CN97" s="142"/>
      <c r="CO97" s="142"/>
      <c r="CP97" s="142"/>
      <c r="CQ97" s="142"/>
      <c r="CR97" s="142"/>
      <c r="CS97" s="142"/>
      <c r="CT97" s="142"/>
      <c r="CU97" s="142"/>
      <c r="CV97" s="142"/>
      <c r="CW97" s="142"/>
      <c r="CX97" s="142"/>
      <c r="CY97" s="142"/>
      <c r="CZ97" s="142"/>
      <c r="DA97" s="142"/>
      <c r="DB97" s="142"/>
      <c r="DC97" s="142"/>
      <c r="DD97" s="142"/>
      <c r="DE97" s="142"/>
      <c r="DF97" s="142"/>
      <c r="DG97" s="142"/>
      <c r="DH97" s="142"/>
      <c r="DI97" s="142"/>
      <c r="DJ97" s="142"/>
      <c r="DK97" s="142"/>
      <c r="DL97" s="142"/>
      <c r="DM97" s="142"/>
      <c r="DN97" s="142"/>
      <c r="DO97" s="142"/>
      <c r="DP97" s="142"/>
      <c r="DQ97" s="142"/>
      <c r="DR97" s="142"/>
      <c r="DS97" s="142"/>
      <c r="DT97" s="142"/>
      <c r="DU97" s="142"/>
      <c r="DV97" s="142"/>
      <c r="DW97" s="142"/>
      <c r="DX97" s="142"/>
      <c r="DY97" s="142"/>
      <c r="DZ97" s="142"/>
      <c r="EA97" s="142"/>
      <c r="EB97" s="142"/>
      <c r="EC97" s="142"/>
      <c r="ED97" s="142"/>
      <c r="EE97" s="142"/>
      <c r="EF97" s="142"/>
      <c r="EG97" s="142"/>
      <c r="EH97" s="142"/>
      <c r="EI97" s="142"/>
      <c r="EJ97" s="142"/>
      <c r="EK97" s="142"/>
      <c r="EL97" s="142"/>
      <c r="EM97" s="142"/>
      <c r="EN97" s="142"/>
      <c r="EO97" s="142"/>
      <c r="EP97" s="142"/>
      <c r="EQ97" s="142"/>
      <c r="ER97" s="142"/>
      <c r="ES97" s="142"/>
      <c r="ET97" s="142"/>
      <c r="EU97" s="142"/>
      <c r="EV97" s="142"/>
      <c r="EW97" s="142"/>
      <c r="EX97" s="142"/>
      <c r="EY97" s="142"/>
      <c r="EZ97" s="142"/>
      <c r="FA97" s="142"/>
      <c r="FB97" s="142"/>
      <c r="FC97" s="142"/>
      <c r="FD97" s="142"/>
      <c r="FE97" s="142"/>
      <c r="FF97" s="142"/>
      <c r="FG97" s="142"/>
      <c r="FH97" s="142"/>
      <c r="FI97" s="142"/>
      <c r="FJ97" s="142"/>
      <c r="FK97" s="142"/>
      <c r="FL97" s="142"/>
      <c r="FM97" s="142"/>
    </row>
    <row r="98" spans="1:169" hidden="1" outlineLevel="2" x14ac:dyDescent="0.35">
      <c r="A98" s="204" t="s">
        <v>77</v>
      </c>
      <c r="B98" s="237">
        <v>60000</v>
      </c>
      <c r="C98" s="237"/>
      <c r="D98" s="240" t="e">
        <f>#REF!</f>
        <v>#REF!</v>
      </c>
      <c r="E98" s="240" t="e">
        <f>#REF!</f>
        <v>#REF!</v>
      </c>
      <c r="F98" s="240" t="e">
        <f>#REF!</f>
        <v>#REF!</v>
      </c>
      <c r="G98" s="240" t="e">
        <f>#REF!</f>
        <v>#REF!</v>
      </c>
      <c r="H98" s="240" t="e">
        <f>#REF!</f>
        <v>#REF!</v>
      </c>
      <c r="I98" s="240" t="e">
        <f>#REF!</f>
        <v>#REF!</v>
      </c>
      <c r="J98" s="223"/>
      <c r="K98" s="166"/>
      <c r="L98" s="166"/>
      <c r="M98" s="166"/>
      <c r="N98" s="166"/>
      <c r="O98" s="166"/>
      <c r="P98" s="166"/>
      <c r="Q98" s="166"/>
      <c r="R98" s="167"/>
      <c r="S98" s="166"/>
      <c r="T98" s="166"/>
      <c r="U98" s="166"/>
      <c r="V98" s="166"/>
      <c r="W98" s="166"/>
      <c r="X98" s="166"/>
      <c r="Y98" s="166"/>
      <c r="Z98" s="166"/>
      <c r="AA98" s="166"/>
      <c r="AB98" s="166"/>
      <c r="AC98" s="166"/>
      <c r="AD98" s="166"/>
      <c r="AE98" s="167"/>
      <c r="AF98" s="166"/>
      <c r="AG98" s="166"/>
      <c r="AH98" s="166"/>
      <c r="AI98" s="166"/>
      <c r="AJ98" s="166"/>
      <c r="AK98" s="166"/>
      <c r="AL98" s="166"/>
      <c r="AM98" s="166"/>
      <c r="AN98" s="166"/>
      <c r="AO98" s="166"/>
      <c r="AP98" s="166"/>
      <c r="AQ98" s="166"/>
      <c r="AR98" s="167"/>
      <c r="AS98" s="166"/>
      <c r="AT98" s="166"/>
      <c r="AU98" s="166"/>
      <c r="AV98" s="166"/>
      <c r="AW98" s="166"/>
      <c r="AX98" s="166"/>
      <c r="AY98" s="166"/>
      <c r="AZ98" s="166"/>
      <c r="BA98" s="166"/>
      <c r="BB98" s="166"/>
      <c r="BC98" s="166"/>
      <c r="BD98" s="166"/>
      <c r="BE98" s="167"/>
      <c r="BF98" s="166"/>
      <c r="BG98" s="166"/>
      <c r="BH98" s="166"/>
      <c r="BI98" s="166"/>
      <c r="BJ98" s="166"/>
      <c r="BK98" s="166"/>
      <c r="BL98" s="166"/>
      <c r="BM98" s="166"/>
      <c r="BN98" s="166"/>
      <c r="BO98" s="166"/>
      <c r="BP98" s="166"/>
      <c r="BQ98" s="166"/>
      <c r="BR98" s="168"/>
      <c r="BS98" s="142"/>
      <c r="BT98" s="142"/>
      <c r="BU98" s="142"/>
      <c r="BV98" s="142"/>
      <c r="BW98" s="142"/>
      <c r="BX98" s="142"/>
      <c r="BY98" s="142"/>
      <c r="BZ98" s="142"/>
      <c r="CA98" s="142"/>
      <c r="CB98" s="142"/>
      <c r="CC98" s="142"/>
      <c r="CD98" s="142"/>
      <c r="CE98" s="142"/>
      <c r="CF98" s="142"/>
      <c r="CG98" s="142"/>
      <c r="CH98" s="142"/>
      <c r="CI98" s="142"/>
      <c r="CJ98" s="142"/>
      <c r="CK98" s="142"/>
      <c r="CL98" s="142"/>
      <c r="CM98" s="142"/>
      <c r="CN98" s="142"/>
      <c r="CO98" s="142"/>
      <c r="CP98" s="142"/>
      <c r="CQ98" s="142"/>
      <c r="CR98" s="142"/>
      <c r="CS98" s="142"/>
      <c r="CT98" s="142"/>
      <c r="CU98" s="142"/>
      <c r="CV98" s="142"/>
      <c r="CW98" s="142"/>
      <c r="CX98" s="142"/>
      <c r="CY98" s="142"/>
      <c r="CZ98" s="142"/>
      <c r="DA98" s="142"/>
      <c r="DB98" s="142"/>
      <c r="DC98" s="142"/>
      <c r="DD98" s="142"/>
      <c r="DE98" s="142"/>
      <c r="DF98" s="142"/>
      <c r="DG98" s="142"/>
      <c r="DH98" s="142"/>
      <c r="DI98" s="142"/>
      <c r="DJ98" s="142"/>
      <c r="DK98" s="142"/>
      <c r="DL98" s="142"/>
      <c r="DM98" s="142"/>
      <c r="DN98" s="142"/>
      <c r="DO98" s="142"/>
      <c r="DP98" s="142"/>
      <c r="DQ98" s="142"/>
      <c r="DR98" s="142"/>
      <c r="DS98" s="142"/>
      <c r="DT98" s="142"/>
      <c r="DU98" s="142"/>
      <c r="DV98" s="142"/>
      <c r="DW98" s="142"/>
      <c r="DX98" s="142"/>
      <c r="DY98" s="142"/>
      <c r="DZ98" s="142"/>
      <c r="EA98" s="142"/>
      <c r="EB98" s="142"/>
      <c r="EC98" s="142"/>
      <c r="ED98" s="142"/>
      <c r="EE98" s="142"/>
      <c r="EF98" s="142"/>
      <c r="EG98" s="142"/>
      <c r="EH98" s="142"/>
      <c r="EI98" s="142"/>
      <c r="EJ98" s="142"/>
      <c r="EK98" s="142"/>
      <c r="EL98" s="142"/>
      <c r="EM98" s="142"/>
      <c r="EN98" s="142"/>
      <c r="EO98" s="142"/>
      <c r="EP98" s="142"/>
      <c r="EQ98" s="142"/>
      <c r="ER98" s="142"/>
      <c r="ES98" s="142"/>
      <c r="ET98" s="142"/>
      <c r="EU98" s="142"/>
      <c r="EV98" s="142"/>
      <c r="EW98" s="142"/>
      <c r="EX98" s="142"/>
      <c r="EY98" s="142"/>
      <c r="EZ98" s="142"/>
      <c r="FA98" s="142"/>
      <c r="FB98" s="142"/>
      <c r="FC98" s="142"/>
      <c r="FD98" s="142"/>
      <c r="FE98" s="142"/>
      <c r="FF98" s="142"/>
      <c r="FG98" s="142"/>
      <c r="FH98" s="142"/>
      <c r="FI98" s="142"/>
      <c r="FJ98" s="142"/>
      <c r="FK98" s="142"/>
      <c r="FL98" s="142"/>
      <c r="FM98" s="142"/>
    </row>
    <row r="99" spans="1:169" hidden="1" outlineLevel="2" x14ac:dyDescent="0.35">
      <c r="A99" s="204" t="s">
        <v>78</v>
      </c>
      <c r="B99" s="237">
        <v>60000</v>
      </c>
      <c r="C99" s="237"/>
      <c r="D99" s="240" t="e">
        <f>#REF!</f>
        <v>#REF!</v>
      </c>
      <c r="E99" s="240" t="e">
        <f>#REF!</f>
        <v>#REF!</v>
      </c>
      <c r="F99" s="240" t="e">
        <f>#REF!</f>
        <v>#REF!</v>
      </c>
      <c r="G99" s="240" t="e">
        <f>#REF!</f>
        <v>#REF!</v>
      </c>
      <c r="H99" s="240" t="e">
        <f>#REF!</f>
        <v>#REF!</v>
      </c>
      <c r="I99" s="240" t="e">
        <f>#REF!</f>
        <v>#REF!</v>
      </c>
      <c r="J99" s="223"/>
      <c r="K99" s="166"/>
      <c r="L99" s="166"/>
      <c r="M99" s="166"/>
      <c r="N99" s="166"/>
      <c r="O99" s="166"/>
      <c r="P99" s="166"/>
      <c r="Q99" s="166"/>
      <c r="R99" s="167"/>
      <c r="S99" s="166"/>
      <c r="T99" s="166"/>
      <c r="U99" s="166"/>
      <c r="V99" s="166"/>
      <c r="W99" s="166"/>
      <c r="X99" s="166"/>
      <c r="Y99" s="166"/>
      <c r="Z99" s="166"/>
      <c r="AA99" s="166"/>
      <c r="AB99" s="166"/>
      <c r="AC99" s="166"/>
      <c r="AD99" s="166"/>
      <c r="AE99" s="167"/>
      <c r="AF99" s="166"/>
      <c r="AG99" s="166"/>
      <c r="AH99" s="166"/>
      <c r="AI99" s="166"/>
      <c r="AJ99" s="166"/>
      <c r="AK99" s="166"/>
      <c r="AL99" s="166"/>
      <c r="AM99" s="166"/>
      <c r="AN99" s="166"/>
      <c r="AO99" s="166"/>
      <c r="AP99" s="166"/>
      <c r="AQ99" s="166"/>
      <c r="AR99" s="167"/>
      <c r="AS99" s="166"/>
      <c r="AT99" s="166"/>
      <c r="AU99" s="166"/>
      <c r="AV99" s="166"/>
      <c r="AW99" s="166"/>
      <c r="AX99" s="166"/>
      <c r="AY99" s="166"/>
      <c r="AZ99" s="166"/>
      <c r="BA99" s="166"/>
      <c r="BB99" s="166"/>
      <c r="BC99" s="166"/>
      <c r="BD99" s="166"/>
      <c r="BE99" s="167"/>
      <c r="BF99" s="166"/>
      <c r="BG99" s="166"/>
      <c r="BH99" s="166"/>
      <c r="BI99" s="166"/>
      <c r="BJ99" s="166"/>
      <c r="BK99" s="166"/>
      <c r="BL99" s="166"/>
      <c r="BM99" s="166"/>
      <c r="BN99" s="166"/>
      <c r="BO99" s="166"/>
      <c r="BP99" s="166"/>
      <c r="BQ99" s="166"/>
      <c r="BR99" s="168"/>
      <c r="BS99" s="142"/>
      <c r="BT99" s="142"/>
      <c r="BU99" s="142"/>
      <c r="BV99" s="142"/>
      <c r="BW99" s="142"/>
      <c r="BX99" s="142"/>
      <c r="BY99" s="142"/>
      <c r="BZ99" s="142"/>
      <c r="CA99" s="142"/>
      <c r="CB99" s="142"/>
      <c r="CC99" s="142"/>
      <c r="CD99" s="142"/>
      <c r="CE99" s="142"/>
      <c r="CF99" s="142"/>
      <c r="CG99" s="142"/>
      <c r="CH99" s="142"/>
      <c r="CI99" s="142"/>
      <c r="CJ99" s="142"/>
      <c r="CK99" s="142"/>
      <c r="CL99" s="142"/>
      <c r="CM99" s="142"/>
      <c r="CN99" s="142"/>
      <c r="CO99" s="142"/>
      <c r="CP99" s="142"/>
      <c r="CQ99" s="142"/>
      <c r="CR99" s="142"/>
      <c r="CS99" s="142"/>
      <c r="CT99" s="142"/>
      <c r="CU99" s="142"/>
      <c r="CV99" s="142"/>
      <c r="CW99" s="142"/>
      <c r="CX99" s="142"/>
      <c r="CY99" s="142"/>
      <c r="CZ99" s="142"/>
      <c r="DA99" s="142"/>
      <c r="DB99" s="142"/>
      <c r="DC99" s="142"/>
      <c r="DD99" s="142"/>
      <c r="DE99" s="142"/>
      <c r="DF99" s="142"/>
      <c r="DG99" s="142"/>
      <c r="DH99" s="142"/>
      <c r="DI99" s="142"/>
      <c r="DJ99" s="142"/>
      <c r="DK99" s="142"/>
      <c r="DL99" s="142"/>
      <c r="DM99" s="142"/>
      <c r="DN99" s="142"/>
      <c r="DO99" s="142"/>
      <c r="DP99" s="142"/>
      <c r="DQ99" s="142"/>
      <c r="DR99" s="142"/>
      <c r="DS99" s="142"/>
      <c r="DT99" s="142"/>
      <c r="DU99" s="142"/>
      <c r="DV99" s="142"/>
      <c r="DW99" s="142"/>
      <c r="DX99" s="142"/>
      <c r="DY99" s="142"/>
      <c r="DZ99" s="142"/>
      <c r="EA99" s="142"/>
      <c r="EB99" s="142"/>
      <c r="EC99" s="142"/>
      <c r="ED99" s="142"/>
      <c r="EE99" s="142"/>
      <c r="EF99" s="142"/>
      <c r="EG99" s="142"/>
      <c r="EH99" s="142"/>
      <c r="EI99" s="142"/>
      <c r="EJ99" s="142"/>
      <c r="EK99" s="142"/>
      <c r="EL99" s="142"/>
      <c r="EM99" s="142"/>
      <c r="EN99" s="142"/>
      <c r="EO99" s="142"/>
      <c r="EP99" s="142"/>
      <c r="EQ99" s="142"/>
      <c r="ER99" s="142"/>
      <c r="ES99" s="142"/>
      <c r="ET99" s="142"/>
      <c r="EU99" s="142"/>
      <c r="EV99" s="142"/>
      <c r="EW99" s="142"/>
      <c r="EX99" s="142"/>
      <c r="EY99" s="142"/>
      <c r="EZ99" s="142"/>
      <c r="FA99" s="142"/>
      <c r="FB99" s="142"/>
      <c r="FC99" s="142"/>
      <c r="FD99" s="142"/>
      <c r="FE99" s="142"/>
      <c r="FF99" s="142"/>
      <c r="FG99" s="142"/>
      <c r="FH99" s="142"/>
      <c r="FI99" s="142"/>
      <c r="FJ99" s="142"/>
      <c r="FK99" s="142"/>
      <c r="FL99" s="142"/>
      <c r="FM99" s="142"/>
    </row>
    <row r="100" spans="1:169" hidden="1" outlineLevel="2" x14ac:dyDescent="0.35">
      <c r="A100" s="205" t="s">
        <v>79</v>
      </c>
      <c r="B100" s="237">
        <v>500000</v>
      </c>
      <c r="C100" s="237"/>
      <c r="D100" s="240"/>
      <c r="E100" s="240" t="s">
        <v>80</v>
      </c>
      <c r="F100" s="240">
        <v>500000.00000000006</v>
      </c>
      <c r="G100" s="240">
        <v>525000</v>
      </c>
      <c r="H100" s="240">
        <v>551250</v>
      </c>
      <c r="I100" s="240">
        <v>578812.5</v>
      </c>
      <c r="J100" s="166"/>
      <c r="K100" s="166"/>
      <c r="L100" s="166"/>
      <c r="M100" s="166"/>
      <c r="N100" s="166"/>
      <c r="O100" s="166"/>
      <c r="P100" s="166"/>
      <c r="Q100" s="166"/>
      <c r="R100" s="167"/>
      <c r="S100" s="166"/>
      <c r="T100" s="166"/>
      <c r="U100" s="166"/>
      <c r="V100" s="166"/>
      <c r="W100" s="166"/>
      <c r="X100" s="166"/>
      <c r="Y100" s="166"/>
      <c r="Z100" s="166"/>
      <c r="AA100" s="166"/>
      <c r="AB100" s="166"/>
      <c r="AC100" s="166"/>
      <c r="AD100" s="166"/>
      <c r="AE100" s="167"/>
      <c r="AF100" s="166"/>
      <c r="AG100" s="166"/>
      <c r="AH100" s="166"/>
      <c r="AI100" s="166"/>
      <c r="AJ100" s="166"/>
      <c r="AK100" s="166"/>
      <c r="AL100" s="166"/>
      <c r="AM100" s="166"/>
      <c r="AN100" s="166"/>
      <c r="AO100" s="166"/>
      <c r="AP100" s="166"/>
      <c r="AQ100" s="166"/>
      <c r="AR100" s="167"/>
      <c r="AS100" s="166"/>
      <c r="AT100" s="166"/>
      <c r="AU100" s="166"/>
      <c r="AV100" s="166"/>
      <c r="AW100" s="166"/>
      <c r="AX100" s="166"/>
      <c r="AY100" s="166"/>
      <c r="AZ100" s="166"/>
      <c r="BA100" s="166"/>
      <c r="BB100" s="166"/>
      <c r="BC100" s="166"/>
      <c r="BD100" s="166"/>
      <c r="BE100" s="167"/>
      <c r="BF100" s="166"/>
      <c r="BG100" s="166"/>
      <c r="BH100" s="166"/>
      <c r="BI100" s="166"/>
      <c r="BJ100" s="166"/>
      <c r="BK100" s="166"/>
      <c r="BL100" s="166"/>
      <c r="BM100" s="166"/>
      <c r="BN100" s="166"/>
      <c r="BO100" s="166"/>
      <c r="BP100" s="166"/>
      <c r="BQ100" s="166"/>
      <c r="BR100" s="168"/>
      <c r="BS100" s="142"/>
      <c r="BT100" s="142"/>
      <c r="BU100" s="142"/>
      <c r="BV100" s="142"/>
      <c r="BW100" s="142"/>
      <c r="BX100" s="142"/>
      <c r="BY100" s="142"/>
      <c r="BZ100" s="142"/>
      <c r="CA100" s="142"/>
      <c r="CB100" s="142"/>
      <c r="CC100" s="142"/>
      <c r="CD100" s="142"/>
      <c r="CE100" s="142"/>
      <c r="CF100" s="142"/>
      <c r="CG100" s="142"/>
      <c r="CH100" s="142"/>
      <c r="CI100" s="142"/>
      <c r="CJ100" s="142"/>
      <c r="CK100" s="142"/>
      <c r="CL100" s="142"/>
      <c r="CM100" s="142"/>
      <c r="CN100" s="142"/>
      <c r="CO100" s="142"/>
      <c r="CP100" s="142"/>
      <c r="CQ100" s="142"/>
      <c r="CR100" s="142"/>
      <c r="CS100" s="142"/>
      <c r="CT100" s="142"/>
      <c r="CU100" s="142"/>
      <c r="CV100" s="142"/>
      <c r="CW100" s="142"/>
      <c r="CX100" s="142"/>
      <c r="CY100" s="142"/>
      <c r="CZ100" s="142"/>
      <c r="DA100" s="142"/>
      <c r="DB100" s="142"/>
      <c r="DC100" s="142"/>
      <c r="DD100" s="142"/>
      <c r="DE100" s="142"/>
      <c r="DF100" s="142"/>
      <c r="DG100" s="142"/>
      <c r="DH100" s="142"/>
      <c r="DI100" s="142"/>
      <c r="DJ100" s="142"/>
      <c r="DK100" s="142"/>
      <c r="DL100" s="142"/>
      <c r="DM100" s="142"/>
      <c r="DN100" s="142"/>
      <c r="DO100" s="142"/>
      <c r="DP100" s="142"/>
      <c r="DQ100" s="142"/>
      <c r="DR100" s="142"/>
      <c r="DS100" s="142"/>
      <c r="DT100" s="142"/>
      <c r="DU100" s="142"/>
      <c r="DV100" s="142"/>
      <c r="DW100" s="142"/>
      <c r="DX100" s="142"/>
      <c r="DY100" s="142"/>
      <c r="DZ100" s="142"/>
      <c r="EA100" s="142"/>
      <c r="EB100" s="142"/>
      <c r="EC100" s="142"/>
      <c r="ED100" s="142"/>
      <c r="EE100" s="142"/>
      <c r="EF100" s="142"/>
      <c r="EG100" s="142"/>
      <c r="EH100" s="142"/>
      <c r="EI100" s="142"/>
      <c r="EJ100" s="142"/>
      <c r="EK100" s="142"/>
      <c r="EL100" s="142"/>
      <c r="EM100" s="142"/>
      <c r="EN100" s="142"/>
      <c r="EO100" s="142"/>
      <c r="EP100" s="142"/>
      <c r="EQ100" s="142"/>
      <c r="ER100" s="142"/>
      <c r="ES100" s="142"/>
      <c r="ET100" s="142"/>
      <c r="EU100" s="142"/>
      <c r="EV100" s="142"/>
      <c r="EW100" s="142"/>
      <c r="EX100" s="142"/>
      <c r="EY100" s="142"/>
      <c r="EZ100" s="142"/>
      <c r="FA100" s="142"/>
      <c r="FB100" s="142"/>
      <c r="FC100" s="142"/>
      <c r="FD100" s="142"/>
      <c r="FE100" s="142"/>
      <c r="FF100" s="142"/>
      <c r="FG100" s="142"/>
      <c r="FH100" s="142"/>
      <c r="FI100" s="142"/>
      <c r="FJ100" s="142"/>
      <c r="FK100" s="142"/>
      <c r="FL100" s="142"/>
      <c r="FM100" s="142"/>
    </row>
    <row r="101" spans="1:169" hidden="1" outlineLevel="2" x14ac:dyDescent="0.35">
      <c r="A101" s="203" t="s">
        <v>81</v>
      </c>
      <c r="B101" s="238">
        <v>150000</v>
      </c>
      <c r="C101" s="238"/>
      <c r="D101" s="239" t="e">
        <f>#REF!</f>
        <v>#REF!</v>
      </c>
      <c r="E101" s="239" t="e">
        <f>#REF!</f>
        <v>#REF!</v>
      </c>
      <c r="F101" s="239" t="e">
        <f>#REF!</f>
        <v>#REF!</v>
      </c>
      <c r="G101" s="239" t="e">
        <f>#REF!</f>
        <v>#REF!</v>
      </c>
      <c r="H101" s="239" t="e">
        <f>#REF!</f>
        <v>#REF!</v>
      </c>
      <c r="I101" s="239" t="e">
        <f>#REF!</f>
        <v>#REF!</v>
      </c>
      <c r="J101" s="223"/>
      <c r="K101" s="166"/>
      <c r="L101" s="166"/>
      <c r="M101" s="166"/>
      <c r="N101" s="166"/>
      <c r="O101" s="166"/>
      <c r="P101" s="166"/>
      <c r="Q101" s="166"/>
      <c r="R101" s="167"/>
      <c r="S101" s="166"/>
      <c r="T101" s="166"/>
      <c r="U101" s="166"/>
      <c r="V101" s="166"/>
      <c r="W101" s="166"/>
      <c r="X101" s="166"/>
      <c r="Y101" s="166"/>
      <c r="Z101" s="166"/>
      <c r="AA101" s="166"/>
      <c r="AB101" s="166"/>
      <c r="AC101" s="166"/>
      <c r="AD101" s="166"/>
      <c r="AE101" s="167"/>
      <c r="AF101" s="166"/>
      <c r="AG101" s="166"/>
      <c r="AH101" s="166"/>
      <c r="AI101" s="166"/>
      <c r="AJ101" s="166"/>
      <c r="AK101" s="166"/>
      <c r="AL101" s="166"/>
      <c r="AM101" s="166"/>
      <c r="AN101" s="166"/>
      <c r="AO101" s="166"/>
      <c r="AP101" s="166"/>
      <c r="AQ101" s="166"/>
      <c r="AR101" s="167"/>
      <c r="AS101" s="166"/>
      <c r="AT101" s="166"/>
      <c r="AU101" s="166"/>
      <c r="AV101" s="166"/>
      <c r="AW101" s="166"/>
      <c r="AX101" s="166"/>
      <c r="AY101" s="166"/>
      <c r="AZ101" s="166"/>
      <c r="BA101" s="166"/>
      <c r="BB101" s="166"/>
      <c r="BC101" s="166"/>
      <c r="BD101" s="166"/>
      <c r="BE101" s="167"/>
      <c r="BF101" s="166"/>
      <c r="BG101" s="166"/>
      <c r="BH101" s="166"/>
      <c r="BI101" s="166"/>
      <c r="BJ101" s="166"/>
      <c r="BK101" s="166"/>
      <c r="BL101" s="166"/>
      <c r="BM101" s="166"/>
      <c r="BN101" s="166"/>
      <c r="BO101" s="166"/>
      <c r="BP101" s="166"/>
      <c r="BQ101" s="166"/>
      <c r="BR101" s="168"/>
      <c r="BS101" s="142"/>
      <c r="BT101" s="142"/>
      <c r="BU101" s="142"/>
      <c r="BV101" s="142"/>
      <c r="BW101" s="142"/>
      <c r="BX101" s="142"/>
      <c r="BY101" s="142"/>
      <c r="BZ101" s="142"/>
      <c r="CA101" s="142"/>
      <c r="CB101" s="142"/>
      <c r="CC101" s="142"/>
      <c r="CD101" s="142"/>
      <c r="CE101" s="142"/>
      <c r="CF101" s="142"/>
      <c r="CG101" s="142"/>
      <c r="CH101" s="142"/>
      <c r="CI101" s="142"/>
      <c r="CJ101" s="142"/>
      <c r="CK101" s="142"/>
      <c r="CL101" s="142"/>
      <c r="CM101" s="142"/>
      <c r="CN101" s="142"/>
      <c r="CO101" s="142"/>
      <c r="CP101" s="142"/>
      <c r="CQ101" s="142"/>
      <c r="CR101" s="142"/>
      <c r="CS101" s="142"/>
      <c r="CT101" s="142"/>
      <c r="CU101" s="142"/>
      <c r="CV101" s="142"/>
      <c r="CW101" s="142"/>
      <c r="CX101" s="142"/>
      <c r="CY101" s="142"/>
      <c r="CZ101" s="142"/>
      <c r="DA101" s="142"/>
      <c r="DB101" s="142"/>
      <c r="DC101" s="142"/>
      <c r="DD101" s="142"/>
      <c r="DE101" s="142"/>
      <c r="DF101" s="142"/>
      <c r="DG101" s="142"/>
      <c r="DH101" s="142"/>
      <c r="DI101" s="142"/>
      <c r="DJ101" s="142"/>
      <c r="DK101" s="142"/>
      <c r="DL101" s="142"/>
      <c r="DM101" s="142"/>
      <c r="DN101" s="142"/>
      <c r="DO101" s="142"/>
      <c r="DP101" s="142"/>
      <c r="DQ101" s="142"/>
      <c r="DR101" s="142"/>
      <c r="DS101" s="142"/>
      <c r="DT101" s="142"/>
      <c r="DU101" s="142"/>
      <c r="DV101" s="142"/>
      <c r="DW101" s="142"/>
      <c r="DX101" s="142"/>
      <c r="DY101" s="142"/>
      <c r="DZ101" s="142"/>
      <c r="EA101" s="142"/>
      <c r="EB101" s="142"/>
      <c r="EC101" s="142"/>
      <c r="ED101" s="142"/>
      <c r="EE101" s="142"/>
      <c r="EF101" s="142"/>
      <c r="EG101" s="142"/>
      <c r="EH101" s="142"/>
      <c r="EI101" s="142"/>
      <c r="EJ101" s="142"/>
      <c r="EK101" s="142"/>
      <c r="EL101" s="142"/>
      <c r="EM101" s="142"/>
      <c r="EN101" s="142"/>
      <c r="EO101" s="142"/>
      <c r="EP101" s="142"/>
      <c r="EQ101" s="142"/>
      <c r="ER101" s="142"/>
      <c r="ES101" s="142"/>
      <c r="ET101" s="142"/>
      <c r="EU101" s="142"/>
      <c r="EV101" s="142"/>
      <c r="EW101" s="142"/>
      <c r="EX101" s="142"/>
      <c r="EY101" s="142"/>
      <c r="EZ101" s="142"/>
      <c r="FA101" s="142"/>
      <c r="FB101" s="142"/>
      <c r="FC101" s="142"/>
      <c r="FD101" s="142"/>
      <c r="FE101" s="142"/>
      <c r="FF101" s="142"/>
      <c r="FG101" s="142"/>
      <c r="FH101" s="142"/>
      <c r="FI101" s="142"/>
      <c r="FJ101" s="142"/>
      <c r="FK101" s="142"/>
      <c r="FL101" s="142"/>
      <c r="FM101" s="142"/>
    </row>
    <row r="102" spans="1:169" hidden="1" outlineLevel="2" x14ac:dyDescent="0.35">
      <c r="A102" s="204" t="s">
        <v>82</v>
      </c>
      <c r="B102" s="237">
        <v>100000</v>
      </c>
      <c r="C102" s="237"/>
      <c r="D102" s="240" t="e">
        <f>#REF!</f>
        <v>#REF!</v>
      </c>
      <c r="E102" s="240" t="e">
        <f>#REF!</f>
        <v>#REF!</v>
      </c>
      <c r="F102" s="240" t="e">
        <f>#REF!</f>
        <v>#REF!</v>
      </c>
      <c r="G102" s="240" t="e">
        <f>#REF!</f>
        <v>#REF!</v>
      </c>
      <c r="H102" s="240" t="e">
        <f>#REF!</f>
        <v>#REF!</v>
      </c>
      <c r="I102" s="240" t="e">
        <f>#REF!</f>
        <v>#REF!</v>
      </c>
      <c r="J102" s="223"/>
      <c r="K102" s="166"/>
      <c r="L102" s="166"/>
      <c r="M102" s="166"/>
      <c r="N102" s="166"/>
      <c r="O102" s="166"/>
      <c r="P102" s="166"/>
      <c r="Q102" s="166"/>
      <c r="R102" s="167"/>
      <c r="S102" s="166"/>
      <c r="T102" s="172"/>
      <c r="U102" s="172"/>
      <c r="V102" s="172"/>
      <c r="W102" s="172"/>
      <c r="X102" s="172"/>
      <c r="Y102" s="172"/>
      <c r="Z102" s="172"/>
      <c r="AA102" s="172"/>
      <c r="AB102" s="172"/>
      <c r="AC102" s="172"/>
      <c r="AD102" s="172"/>
      <c r="AE102" s="167"/>
      <c r="AF102" s="166"/>
      <c r="AG102" s="166"/>
      <c r="AH102" s="166"/>
      <c r="AI102" s="166"/>
      <c r="AJ102" s="166"/>
      <c r="AK102" s="166"/>
      <c r="AL102" s="166"/>
      <c r="AM102" s="166"/>
      <c r="AN102" s="166"/>
      <c r="AO102" s="166"/>
      <c r="AP102" s="166"/>
      <c r="AQ102" s="166"/>
      <c r="AR102" s="167"/>
      <c r="AS102" s="166"/>
      <c r="AT102" s="166"/>
      <c r="AU102" s="166"/>
      <c r="AV102" s="166"/>
      <c r="AW102" s="166"/>
      <c r="AX102" s="166"/>
      <c r="AY102" s="166"/>
      <c r="AZ102" s="166"/>
      <c r="BA102" s="166"/>
      <c r="BB102" s="166"/>
      <c r="BC102" s="166"/>
      <c r="BD102" s="166"/>
      <c r="BE102" s="167"/>
      <c r="BF102" s="166"/>
      <c r="BG102" s="166"/>
      <c r="BH102" s="166"/>
      <c r="BI102" s="166"/>
      <c r="BJ102" s="166"/>
      <c r="BK102" s="166"/>
      <c r="BL102" s="166"/>
      <c r="BM102" s="166"/>
      <c r="BN102" s="166"/>
      <c r="BO102" s="166"/>
      <c r="BP102" s="166"/>
      <c r="BQ102" s="166"/>
      <c r="BR102" s="168"/>
      <c r="BS102" s="142"/>
      <c r="BT102" s="142"/>
      <c r="BU102" s="142"/>
      <c r="BV102" s="142"/>
      <c r="BW102" s="142"/>
      <c r="BX102" s="142"/>
      <c r="BY102" s="142"/>
      <c r="BZ102" s="142"/>
      <c r="CA102" s="142"/>
      <c r="CB102" s="142"/>
      <c r="CC102" s="142"/>
      <c r="CD102" s="142"/>
      <c r="CE102" s="142"/>
      <c r="CF102" s="142"/>
      <c r="CG102" s="142"/>
      <c r="CH102" s="142"/>
      <c r="CI102" s="142"/>
      <c r="CJ102" s="142"/>
      <c r="CK102" s="142"/>
      <c r="CL102" s="142"/>
      <c r="CM102" s="142"/>
      <c r="CN102" s="142"/>
      <c r="CO102" s="142"/>
      <c r="CP102" s="142"/>
      <c r="CQ102" s="142"/>
      <c r="CR102" s="142"/>
      <c r="CS102" s="142"/>
      <c r="CT102" s="142"/>
      <c r="CU102" s="142"/>
      <c r="CV102" s="142"/>
      <c r="CW102" s="142"/>
      <c r="CX102" s="142"/>
      <c r="CY102" s="142"/>
      <c r="CZ102" s="142"/>
      <c r="DA102" s="142"/>
      <c r="DB102" s="142"/>
      <c r="DC102" s="142"/>
      <c r="DD102" s="142"/>
      <c r="DE102" s="142"/>
      <c r="DF102" s="142"/>
      <c r="DG102" s="142"/>
      <c r="DH102" s="142"/>
      <c r="DI102" s="142"/>
      <c r="DJ102" s="142"/>
      <c r="DK102" s="142"/>
      <c r="DL102" s="142"/>
      <c r="DM102" s="142"/>
      <c r="DN102" s="142"/>
      <c r="DO102" s="142"/>
      <c r="DP102" s="142"/>
      <c r="DQ102" s="142"/>
      <c r="DR102" s="142"/>
      <c r="DS102" s="142"/>
      <c r="DT102" s="142"/>
      <c r="DU102" s="142"/>
      <c r="DV102" s="142"/>
      <c r="DW102" s="142"/>
      <c r="DX102" s="142"/>
      <c r="DY102" s="142"/>
      <c r="DZ102" s="142"/>
      <c r="EA102" s="142"/>
      <c r="EB102" s="142"/>
      <c r="EC102" s="142"/>
      <c r="ED102" s="142"/>
      <c r="EE102" s="142"/>
      <c r="EF102" s="142"/>
      <c r="EG102" s="142"/>
      <c r="EH102" s="142"/>
      <c r="EI102" s="142"/>
      <c r="EJ102" s="142"/>
      <c r="EK102" s="142"/>
      <c r="EL102" s="142"/>
      <c r="EM102" s="142"/>
      <c r="EN102" s="142"/>
      <c r="EO102" s="142"/>
      <c r="EP102" s="142"/>
      <c r="EQ102" s="142"/>
      <c r="ER102" s="142"/>
      <c r="ES102" s="142"/>
      <c r="ET102" s="142"/>
      <c r="EU102" s="142"/>
      <c r="EV102" s="142"/>
      <c r="EW102" s="142"/>
      <c r="EX102" s="142"/>
      <c r="EY102" s="142"/>
      <c r="EZ102" s="142"/>
      <c r="FA102" s="142"/>
      <c r="FB102" s="142"/>
      <c r="FC102" s="142"/>
      <c r="FD102" s="142"/>
      <c r="FE102" s="142"/>
      <c r="FF102" s="142"/>
      <c r="FG102" s="142"/>
      <c r="FH102" s="142"/>
      <c r="FI102" s="142"/>
      <c r="FJ102" s="142"/>
      <c r="FK102" s="142"/>
      <c r="FL102" s="142"/>
      <c r="FM102" s="142"/>
    </row>
    <row r="103" spans="1:169" hidden="1" outlineLevel="2" x14ac:dyDescent="0.35">
      <c r="A103" s="205" t="s">
        <v>83</v>
      </c>
      <c r="B103" s="237">
        <v>80000</v>
      </c>
      <c r="C103" s="237"/>
      <c r="D103" s="240" t="e">
        <f>#REF!</f>
        <v>#REF!</v>
      </c>
      <c r="E103" s="240" t="e">
        <f>#REF!</f>
        <v>#REF!</v>
      </c>
      <c r="F103" s="240" t="e">
        <f>#REF!</f>
        <v>#REF!</v>
      </c>
      <c r="G103" s="240" t="e">
        <f>#REF!</f>
        <v>#REF!</v>
      </c>
      <c r="H103" s="240" t="e">
        <f>#REF!</f>
        <v>#REF!</v>
      </c>
      <c r="I103" s="240" t="e">
        <f>#REF!</f>
        <v>#REF!</v>
      </c>
      <c r="J103" s="223"/>
      <c r="K103" s="166"/>
      <c r="L103" s="166"/>
      <c r="M103" s="166"/>
      <c r="N103" s="166"/>
      <c r="O103" s="166"/>
      <c r="P103" s="166"/>
      <c r="Q103" s="166"/>
      <c r="R103" s="167"/>
      <c r="S103" s="166"/>
      <c r="T103" s="172"/>
      <c r="U103" s="172"/>
      <c r="V103" s="172"/>
      <c r="W103" s="172"/>
      <c r="X103" s="172"/>
      <c r="Y103" s="172"/>
      <c r="Z103" s="172"/>
      <c r="AA103" s="172"/>
      <c r="AB103" s="172"/>
      <c r="AC103" s="172"/>
      <c r="AD103" s="172"/>
      <c r="AE103" s="167"/>
      <c r="AF103" s="166"/>
      <c r="AG103" s="166"/>
      <c r="AH103" s="166"/>
      <c r="AI103" s="166"/>
      <c r="AJ103" s="166"/>
      <c r="AK103" s="166"/>
      <c r="AL103" s="166"/>
      <c r="AM103" s="166"/>
      <c r="AN103" s="166"/>
      <c r="AO103" s="166"/>
      <c r="AP103" s="166"/>
      <c r="AQ103" s="166"/>
      <c r="AR103" s="167"/>
      <c r="AS103" s="166"/>
      <c r="AT103" s="166"/>
      <c r="AU103" s="166"/>
      <c r="AV103" s="166"/>
      <c r="AW103" s="166"/>
      <c r="AX103" s="166"/>
      <c r="AY103" s="166"/>
      <c r="AZ103" s="166"/>
      <c r="BA103" s="166"/>
      <c r="BB103" s="166"/>
      <c r="BC103" s="166"/>
      <c r="BD103" s="166"/>
      <c r="BE103" s="167"/>
      <c r="BF103" s="166"/>
      <c r="BG103" s="166"/>
      <c r="BH103" s="166"/>
      <c r="BI103" s="166"/>
      <c r="BJ103" s="166"/>
      <c r="BK103" s="166"/>
      <c r="BL103" s="166"/>
      <c r="BM103" s="166"/>
      <c r="BN103" s="166"/>
      <c r="BO103" s="166"/>
      <c r="BP103" s="166"/>
      <c r="BQ103" s="166"/>
      <c r="BR103" s="168"/>
      <c r="BS103" s="142"/>
      <c r="BT103" s="142"/>
      <c r="BU103" s="142"/>
      <c r="BV103" s="142"/>
      <c r="BW103" s="142"/>
      <c r="BX103" s="142"/>
      <c r="BY103" s="142"/>
      <c r="BZ103" s="142"/>
      <c r="CA103" s="142"/>
      <c r="CB103" s="142"/>
      <c r="CC103" s="142"/>
      <c r="CD103" s="142"/>
      <c r="CE103" s="142"/>
      <c r="CF103" s="142"/>
      <c r="CG103" s="142"/>
      <c r="CH103" s="142"/>
      <c r="CI103" s="142"/>
      <c r="CJ103" s="142"/>
      <c r="CK103" s="142"/>
      <c r="CL103" s="142"/>
      <c r="CM103" s="142"/>
      <c r="CN103" s="142"/>
      <c r="CO103" s="142"/>
      <c r="CP103" s="142"/>
      <c r="CQ103" s="142"/>
      <c r="CR103" s="142"/>
      <c r="CS103" s="142"/>
      <c r="CT103" s="142"/>
      <c r="CU103" s="142"/>
      <c r="CV103" s="142"/>
      <c r="CW103" s="142"/>
      <c r="CX103" s="142"/>
      <c r="CY103" s="142"/>
      <c r="CZ103" s="142"/>
      <c r="DA103" s="142"/>
      <c r="DB103" s="142"/>
      <c r="DC103" s="142"/>
      <c r="DD103" s="142"/>
      <c r="DE103" s="142"/>
      <c r="DF103" s="142"/>
      <c r="DG103" s="142"/>
      <c r="DH103" s="142"/>
      <c r="DI103" s="142"/>
      <c r="DJ103" s="142"/>
      <c r="DK103" s="142"/>
      <c r="DL103" s="142"/>
      <c r="DM103" s="142"/>
      <c r="DN103" s="142"/>
      <c r="DO103" s="142"/>
      <c r="DP103" s="142"/>
      <c r="DQ103" s="142"/>
      <c r="DR103" s="142"/>
      <c r="DS103" s="142"/>
      <c r="DT103" s="142"/>
      <c r="DU103" s="142"/>
      <c r="DV103" s="142"/>
      <c r="DW103" s="142"/>
      <c r="DX103" s="142"/>
      <c r="DY103" s="142"/>
      <c r="DZ103" s="142"/>
      <c r="EA103" s="142"/>
      <c r="EB103" s="142"/>
      <c r="EC103" s="142"/>
      <c r="ED103" s="142"/>
      <c r="EE103" s="142"/>
      <c r="EF103" s="142"/>
      <c r="EG103" s="142"/>
      <c r="EH103" s="142"/>
      <c r="EI103" s="142"/>
      <c r="EJ103" s="142"/>
      <c r="EK103" s="142"/>
      <c r="EL103" s="142"/>
      <c r="EM103" s="142"/>
      <c r="EN103" s="142"/>
      <c r="EO103" s="142"/>
      <c r="EP103" s="142"/>
      <c r="EQ103" s="142"/>
      <c r="ER103" s="142"/>
      <c r="ES103" s="142"/>
      <c r="ET103" s="142"/>
      <c r="EU103" s="142"/>
      <c r="EV103" s="142"/>
      <c r="EW103" s="142"/>
      <c r="EX103" s="142"/>
      <c r="EY103" s="142"/>
      <c r="EZ103" s="142"/>
      <c r="FA103" s="142"/>
      <c r="FB103" s="142"/>
      <c r="FC103" s="142"/>
      <c r="FD103" s="142"/>
      <c r="FE103" s="142"/>
      <c r="FF103" s="142"/>
      <c r="FG103" s="142"/>
      <c r="FH103" s="142"/>
      <c r="FI103" s="142"/>
      <c r="FJ103" s="142"/>
      <c r="FK103" s="142"/>
      <c r="FL103" s="142"/>
      <c r="FM103" s="142"/>
    </row>
    <row r="104" spans="1:169" hidden="1" outlineLevel="2" x14ac:dyDescent="0.35">
      <c r="A104" s="205" t="s">
        <v>84</v>
      </c>
      <c r="B104" s="237">
        <v>80000</v>
      </c>
      <c r="C104" s="237"/>
      <c r="D104" s="240" t="e">
        <f>#REF!</f>
        <v>#REF!</v>
      </c>
      <c r="E104" s="240" t="e">
        <f>#REF!</f>
        <v>#REF!</v>
      </c>
      <c r="F104" s="240" t="e">
        <f>#REF!</f>
        <v>#REF!</v>
      </c>
      <c r="G104" s="240" t="e">
        <f>#REF!</f>
        <v>#REF!</v>
      </c>
      <c r="H104" s="240" t="e">
        <f>#REF!</f>
        <v>#REF!</v>
      </c>
      <c r="I104" s="240" t="e">
        <f>#REF!</f>
        <v>#REF!</v>
      </c>
      <c r="J104" s="223"/>
      <c r="K104" s="166"/>
      <c r="L104" s="166"/>
      <c r="M104" s="172"/>
      <c r="N104" s="172"/>
      <c r="O104" s="172"/>
      <c r="P104" s="172"/>
      <c r="Q104" s="172"/>
      <c r="R104" s="167"/>
      <c r="S104" s="166"/>
      <c r="T104" s="172"/>
      <c r="U104" s="172"/>
      <c r="V104" s="172"/>
      <c r="W104" s="172"/>
      <c r="X104" s="172"/>
      <c r="Y104" s="172"/>
      <c r="Z104" s="172"/>
      <c r="AA104" s="172"/>
      <c r="AB104" s="172"/>
      <c r="AC104" s="172"/>
      <c r="AD104" s="172"/>
      <c r="AE104" s="167"/>
      <c r="AF104" s="166"/>
      <c r="AG104" s="166"/>
      <c r="AH104" s="166"/>
      <c r="AI104" s="166"/>
      <c r="AJ104" s="166"/>
      <c r="AK104" s="166"/>
      <c r="AL104" s="166"/>
      <c r="AM104" s="166"/>
      <c r="AN104" s="166"/>
      <c r="AO104" s="166"/>
      <c r="AP104" s="166"/>
      <c r="AQ104" s="166"/>
      <c r="AR104" s="167"/>
      <c r="AS104" s="166"/>
      <c r="AT104" s="166"/>
      <c r="AU104" s="166"/>
      <c r="AV104" s="166"/>
      <c r="AW104" s="166"/>
      <c r="AX104" s="166"/>
      <c r="AY104" s="166"/>
      <c r="AZ104" s="166"/>
      <c r="BA104" s="166"/>
      <c r="BB104" s="166"/>
      <c r="BC104" s="166"/>
      <c r="BD104" s="166"/>
      <c r="BE104" s="167"/>
      <c r="BF104" s="166"/>
      <c r="BG104" s="166"/>
      <c r="BH104" s="166"/>
      <c r="BI104" s="166"/>
      <c r="BJ104" s="166"/>
      <c r="BK104" s="166"/>
      <c r="BL104" s="166"/>
      <c r="BM104" s="166"/>
      <c r="BN104" s="166"/>
      <c r="BO104" s="166"/>
      <c r="BP104" s="166"/>
      <c r="BQ104" s="166"/>
      <c r="BR104" s="168"/>
      <c r="BS104" s="142"/>
      <c r="BT104" s="142"/>
      <c r="BU104" s="142"/>
      <c r="BV104" s="142"/>
      <c r="BW104" s="142"/>
      <c r="BX104" s="142"/>
      <c r="BY104" s="142"/>
      <c r="BZ104" s="142"/>
      <c r="CA104" s="142"/>
      <c r="CB104" s="142"/>
      <c r="CC104" s="142"/>
      <c r="CD104" s="142"/>
      <c r="CE104" s="142"/>
      <c r="CF104" s="142"/>
      <c r="CG104" s="142"/>
      <c r="CH104" s="142"/>
      <c r="CI104" s="142"/>
      <c r="CJ104" s="142"/>
      <c r="CK104" s="142"/>
      <c r="CL104" s="142"/>
      <c r="CM104" s="142"/>
      <c r="CN104" s="142"/>
      <c r="CO104" s="142"/>
      <c r="CP104" s="142"/>
      <c r="CQ104" s="142"/>
      <c r="CR104" s="142"/>
      <c r="CS104" s="142"/>
      <c r="CT104" s="142"/>
      <c r="CU104" s="142"/>
      <c r="CV104" s="142"/>
      <c r="CW104" s="142"/>
      <c r="CX104" s="142"/>
      <c r="CY104" s="142"/>
      <c r="CZ104" s="142"/>
      <c r="DA104" s="142"/>
      <c r="DB104" s="142"/>
      <c r="DC104" s="142"/>
      <c r="DD104" s="142"/>
      <c r="DE104" s="142"/>
      <c r="DF104" s="142"/>
      <c r="DG104" s="142"/>
      <c r="DH104" s="142"/>
      <c r="DI104" s="142"/>
      <c r="DJ104" s="142"/>
      <c r="DK104" s="142"/>
      <c r="DL104" s="142"/>
      <c r="DM104" s="142"/>
      <c r="DN104" s="142"/>
      <c r="DO104" s="142"/>
      <c r="DP104" s="142"/>
      <c r="DQ104" s="142"/>
      <c r="DR104" s="142"/>
      <c r="DS104" s="142"/>
      <c r="DT104" s="142"/>
      <c r="DU104" s="142"/>
      <c r="DV104" s="142"/>
      <c r="DW104" s="142"/>
      <c r="DX104" s="142"/>
      <c r="DY104" s="142"/>
      <c r="DZ104" s="142"/>
      <c r="EA104" s="142"/>
      <c r="EB104" s="142"/>
      <c r="EC104" s="142"/>
      <c r="ED104" s="142"/>
      <c r="EE104" s="142"/>
      <c r="EF104" s="142"/>
      <c r="EG104" s="142"/>
      <c r="EH104" s="142"/>
      <c r="EI104" s="142"/>
      <c r="EJ104" s="142"/>
      <c r="EK104" s="142"/>
      <c r="EL104" s="142"/>
      <c r="EM104" s="142"/>
      <c r="EN104" s="142"/>
      <c r="EO104" s="142"/>
      <c r="EP104" s="142"/>
      <c r="EQ104" s="142"/>
      <c r="ER104" s="142"/>
      <c r="ES104" s="142"/>
      <c r="ET104" s="142"/>
      <c r="EU104" s="142"/>
      <c r="EV104" s="142"/>
      <c r="EW104" s="142"/>
      <c r="EX104" s="142"/>
      <c r="EY104" s="142"/>
      <c r="EZ104" s="142"/>
      <c r="FA104" s="142"/>
      <c r="FB104" s="142"/>
      <c r="FC104" s="142"/>
      <c r="FD104" s="142"/>
      <c r="FE104" s="142"/>
      <c r="FF104" s="142"/>
      <c r="FG104" s="142"/>
      <c r="FH104" s="142"/>
      <c r="FI104" s="142"/>
      <c r="FJ104" s="142"/>
      <c r="FK104" s="142"/>
      <c r="FL104" s="142"/>
      <c r="FM104" s="142"/>
    </row>
    <row r="105" spans="1:169" hidden="1" outlineLevel="2" x14ac:dyDescent="0.35">
      <c r="A105" s="205" t="s">
        <v>85</v>
      </c>
      <c r="B105" s="237">
        <v>60000</v>
      </c>
      <c r="C105" s="237"/>
      <c r="D105" s="240" t="e">
        <f>#REF!</f>
        <v>#REF!</v>
      </c>
      <c r="E105" s="240" t="e">
        <f>#REF!</f>
        <v>#REF!</v>
      </c>
      <c r="F105" s="240" t="e">
        <f>#REF!</f>
        <v>#REF!</v>
      </c>
      <c r="G105" s="240" t="e">
        <f>#REF!</f>
        <v>#REF!</v>
      </c>
      <c r="H105" s="240" t="e">
        <f>#REF!</f>
        <v>#REF!</v>
      </c>
      <c r="I105" s="240" t="e">
        <f>#REF!</f>
        <v>#REF!</v>
      </c>
      <c r="J105" s="223"/>
      <c r="K105" s="166"/>
      <c r="L105" s="166"/>
      <c r="M105" s="166"/>
      <c r="N105" s="166"/>
      <c r="O105" s="166"/>
      <c r="P105" s="166"/>
      <c r="Q105" s="166"/>
      <c r="R105" s="167"/>
      <c r="S105" s="166"/>
      <c r="T105" s="172"/>
      <c r="U105" s="172"/>
      <c r="V105" s="172"/>
      <c r="W105" s="172"/>
      <c r="X105" s="172"/>
      <c r="Y105" s="172"/>
      <c r="Z105" s="172"/>
      <c r="AA105" s="172"/>
      <c r="AB105" s="172"/>
      <c r="AC105" s="172"/>
      <c r="AD105" s="172"/>
      <c r="AE105" s="167"/>
      <c r="AF105" s="166"/>
      <c r="AG105" s="166"/>
      <c r="AH105" s="166"/>
      <c r="AI105" s="166"/>
      <c r="AJ105" s="166"/>
      <c r="AK105" s="166"/>
      <c r="AL105" s="166"/>
      <c r="AM105" s="166"/>
      <c r="AN105" s="166"/>
      <c r="AO105" s="166"/>
      <c r="AP105" s="166"/>
      <c r="AQ105" s="166"/>
      <c r="AR105" s="167"/>
      <c r="AS105" s="166"/>
      <c r="AT105" s="166"/>
      <c r="AU105" s="166"/>
      <c r="AV105" s="166"/>
      <c r="AW105" s="166"/>
      <c r="AX105" s="166"/>
      <c r="AY105" s="166"/>
      <c r="AZ105" s="166"/>
      <c r="BA105" s="166"/>
      <c r="BB105" s="166"/>
      <c r="BC105" s="166"/>
      <c r="BD105" s="166"/>
      <c r="BE105" s="167"/>
      <c r="BF105" s="166"/>
      <c r="BG105" s="166"/>
      <c r="BH105" s="166"/>
      <c r="BI105" s="166"/>
      <c r="BJ105" s="166"/>
      <c r="BK105" s="166"/>
      <c r="BL105" s="166"/>
      <c r="BM105" s="166"/>
      <c r="BN105" s="166"/>
      <c r="BO105" s="166"/>
      <c r="BP105" s="166"/>
      <c r="BQ105" s="166"/>
      <c r="BR105" s="168"/>
      <c r="BS105" s="142"/>
      <c r="BT105" s="142"/>
      <c r="BU105" s="142"/>
      <c r="BV105" s="142"/>
      <c r="BW105" s="142"/>
      <c r="BX105" s="142"/>
      <c r="BY105" s="142"/>
      <c r="BZ105" s="142"/>
      <c r="CA105" s="142"/>
      <c r="CB105" s="142"/>
      <c r="CC105" s="142"/>
      <c r="CD105" s="142"/>
      <c r="CE105" s="142"/>
      <c r="CF105" s="142"/>
      <c r="CG105" s="142"/>
      <c r="CH105" s="142"/>
      <c r="CI105" s="142"/>
      <c r="CJ105" s="142"/>
      <c r="CK105" s="142"/>
      <c r="CL105" s="142"/>
      <c r="CM105" s="142"/>
      <c r="CN105" s="142"/>
      <c r="CO105" s="142"/>
      <c r="CP105" s="142"/>
      <c r="CQ105" s="142"/>
      <c r="CR105" s="142"/>
      <c r="CS105" s="142"/>
      <c r="CT105" s="142"/>
      <c r="CU105" s="142"/>
      <c r="CV105" s="142"/>
      <c r="CW105" s="142"/>
      <c r="CX105" s="142"/>
      <c r="CY105" s="142"/>
      <c r="CZ105" s="142"/>
      <c r="DA105" s="142"/>
      <c r="DB105" s="142"/>
      <c r="DC105" s="142"/>
      <c r="DD105" s="142"/>
      <c r="DE105" s="142"/>
      <c r="DF105" s="142"/>
      <c r="DG105" s="142"/>
      <c r="DH105" s="142"/>
      <c r="DI105" s="142"/>
      <c r="DJ105" s="142"/>
      <c r="DK105" s="142"/>
      <c r="DL105" s="142"/>
      <c r="DM105" s="142"/>
      <c r="DN105" s="142"/>
      <c r="DO105" s="142"/>
      <c r="DP105" s="142"/>
      <c r="DQ105" s="142"/>
      <c r="DR105" s="142"/>
      <c r="DS105" s="142"/>
      <c r="DT105" s="142"/>
      <c r="DU105" s="142"/>
      <c r="DV105" s="142"/>
      <c r="DW105" s="142"/>
      <c r="DX105" s="142"/>
      <c r="DY105" s="142"/>
      <c r="DZ105" s="142"/>
      <c r="EA105" s="142"/>
      <c r="EB105" s="142"/>
      <c r="EC105" s="142"/>
      <c r="ED105" s="142"/>
      <c r="EE105" s="142"/>
      <c r="EF105" s="142"/>
      <c r="EG105" s="142"/>
      <c r="EH105" s="142"/>
      <c r="EI105" s="142"/>
      <c r="EJ105" s="142"/>
      <c r="EK105" s="142"/>
      <c r="EL105" s="142"/>
      <c r="EM105" s="142"/>
      <c r="EN105" s="142"/>
      <c r="EO105" s="142"/>
      <c r="EP105" s="142"/>
      <c r="EQ105" s="142"/>
      <c r="ER105" s="142"/>
      <c r="ES105" s="142"/>
      <c r="ET105" s="142"/>
      <c r="EU105" s="142"/>
      <c r="EV105" s="142"/>
      <c r="EW105" s="142"/>
      <c r="EX105" s="142"/>
      <c r="EY105" s="142"/>
      <c r="EZ105" s="142"/>
      <c r="FA105" s="142"/>
      <c r="FB105" s="142"/>
      <c r="FC105" s="142"/>
      <c r="FD105" s="142"/>
      <c r="FE105" s="142"/>
      <c r="FF105" s="142"/>
      <c r="FG105" s="142"/>
      <c r="FH105" s="142"/>
      <c r="FI105" s="142"/>
      <c r="FJ105" s="142"/>
      <c r="FK105" s="142"/>
      <c r="FL105" s="142"/>
      <c r="FM105" s="142"/>
    </row>
    <row r="106" spans="1:169" hidden="1" outlineLevel="2" x14ac:dyDescent="0.35">
      <c r="A106" s="205" t="s">
        <v>86</v>
      </c>
      <c r="B106" s="237">
        <v>60000</v>
      </c>
      <c r="C106" s="237"/>
      <c r="D106" s="240" t="e">
        <f>#REF!</f>
        <v>#REF!</v>
      </c>
      <c r="E106" s="240" t="e">
        <f>#REF!</f>
        <v>#REF!</v>
      </c>
      <c r="F106" s="240" t="e">
        <f>#REF!</f>
        <v>#REF!</v>
      </c>
      <c r="G106" s="240" t="e">
        <f>#REF!</f>
        <v>#REF!</v>
      </c>
      <c r="H106" s="240" t="e">
        <f>#REF!</f>
        <v>#REF!</v>
      </c>
      <c r="I106" s="240" t="e">
        <f>#REF!</f>
        <v>#REF!</v>
      </c>
      <c r="J106" s="223"/>
      <c r="K106" s="166"/>
      <c r="L106" s="166"/>
      <c r="M106" s="166"/>
      <c r="N106" s="166"/>
      <c r="O106" s="166"/>
      <c r="P106" s="166"/>
      <c r="Q106" s="166"/>
      <c r="R106" s="167"/>
      <c r="S106" s="166"/>
      <c r="T106" s="172"/>
      <c r="U106" s="172"/>
      <c r="V106" s="172"/>
      <c r="W106" s="172"/>
      <c r="X106" s="172"/>
      <c r="Y106" s="172"/>
      <c r="Z106" s="172"/>
      <c r="AA106" s="172"/>
      <c r="AB106" s="172"/>
      <c r="AC106" s="172"/>
      <c r="AD106" s="172"/>
      <c r="AE106" s="167"/>
      <c r="AF106" s="166"/>
      <c r="AG106" s="166"/>
      <c r="AH106" s="166"/>
      <c r="AI106" s="166"/>
      <c r="AJ106" s="166"/>
      <c r="AK106" s="166"/>
      <c r="AL106" s="166"/>
      <c r="AM106" s="166"/>
      <c r="AN106" s="166"/>
      <c r="AO106" s="166"/>
      <c r="AP106" s="166"/>
      <c r="AQ106" s="166"/>
      <c r="AR106" s="167"/>
      <c r="AS106" s="166"/>
      <c r="AT106" s="166"/>
      <c r="AU106" s="166"/>
      <c r="AV106" s="166"/>
      <c r="AW106" s="166"/>
      <c r="AX106" s="166"/>
      <c r="AY106" s="166"/>
      <c r="AZ106" s="166"/>
      <c r="BA106" s="166"/>
      <c r="BB106" s="166"/>
      <c r="BC106" s="166"/>
      <c r="BD106" s="166"/>
      <c r="BE106" s="167"/>
      <c r="BF106" s="166"/>
      <c r="BG106" s="166"/>
      <c r="BH106" s="166"/>
      <c r="BI106" s="166"/>
      <c r="BJ106" s="166"/>
      <c r="BK106" s="166"/>
      <c r="BL106" s="166"/>
      <c r="BM106" s="166"/>
      <c r="BN106" s="166"/>
      <c r="BO106" s="166"/>
      <c r="BP106" s="166"/>
      <c r="BQ106" s="166"/>
      <c r="BR106" s="168"/>
      <c r="BS106" s="142"/>
      <c r="BT106" s="142"/>
      <c r="BU106" s="142"/>
      <c r="BV106" s="142"/>
      <c r="BW106" s="142"/>
      <c r="BX106" s="142"/>
      <c r="BY106" s="142"/>
      <c r="BZ106" s="142"/>
      <c r="CA106" s="142"/>
      <c r="CB106" s="142"/>
      <c r="CC106" s="142"/>
      <c r="CD106" s="142"/>
      <c r="CE106" s="142"/>
      <c r="CF106" s="142"/>
      <c r="CG106" s="142"/>
      <c r="CH106" s="142"/>
      <c r="CI106" s="142"/>
      <c r="CJ106" s="142"/>
      <c r="CK106" s="142"/>
      <c r="CL106" s="142"/>
      <c r="CM106" s="142"/>
      <c r="CN106" s="142"/>
      <c r="CO106" s="142"/>
      <c r="CP106" s="142"/>
      <c r="CQ106" s="142"/>
      <c r="CR106" s="142"/>
      <c r="CS106" s="142"/>
      <c r="CT106" s="142"/>
      <c r="CU106" s="142"/>
      <c r="CV106" s="142"/>
      <c r="CW106" s="142"/>
      <c r="CX106" s="142"/>
      <c r="CY106" s="142"/>
      <c r="CZ106" s="142"/>
      <c r="DA106" s="142"/>
      <c r="DB106" s="142"/>
      <c r="DC106" s="142"/>
      <c r="DD106" s="142"/>
      <c r="DE106" s="142"/>
      <c r="DF106" s="142"/>
      <c r="DG106" s="142"/>
      <c r="DH106" s="142"/>
      <c r="DI106" s="142"/>
      <c r="DJ106" s="142"/>
      <c r="DK106" s="142"/>
      <c r="DL106" s="142"/>
      <c r="DM106" s="142"/>
      <c r="DN106" s="142"/>
      <c r="DO106" s="142"/>
      <c r="DP106" s="142"/>
      <c r="DQ106" s="142"/>
      <c r="DR106" s="142"/>
      <c r="DS106" s="142"/>
      <c r="DT106" s="142"/>
      <c r="DU106" s="142"/>
      <c r="DV106" s="142"/>
      <c r="DW106" s="142"/>
      <c r="DX106" s="142"/>
      <c r="DY106" s="142"/>
      <c r="DZ106" s="142"/>
      <c r="EA106" s="142"/>
      <c r="EB106" s="142"/>
      <c r="EC106" s="142"/>
      <c r="ED106" s="142"/>
      <c r="EE106" s="142"/>
      <c r="EF106" s="142"/>
      <c r="EG106" s="142"/>
      <c r="EH106" s="142"/>
      <c r="EI106" s="142"/>
      <c r="EJ106" s="142"/>
      <c r="EK106" s="142"/>
      <c r="EL106" s="142"/>
      <c r="EM106" s="142"/>
      <c r="EN106" s="142"/>
      <c r="EO106" s="142"/>
      <c r="EP106" s="142"/>
      <c r="EQ106" s="142"/>
      <c r="ER106" s="142"/>
      <c r="ES106" s="142"/>
      <c r="ET106" s="142"/>
      <c r="EU106" s="142"/>
      <c r="EV106" s="142"/>
      <c r="EW106" s="142"/>
      <c r="EX106" s="142"/>
      <c r="EY106" s="142"/>
      <c r="EZ106" s="142"/>
      <c r="FA106" s="142"/>
      <c r="FB106" s="142"/>
      <c r="FC106" s="142"/>
      <c r="FD106" s="142"/>
      <c r="FE106" s="142"/>
      <c r="FF106" s="142"/>
      <c r="FG106" s="142"/>
      <c r="FH106" s="142"/>
      <c r="FI106" s="142"/>
      <c r="FJ106" s="142"/>
      <c r="FK106" s="142"/>
      <c r="FL106" s="142"/>
      <c r="FM106" s="142"/>
    </row>
    <row r="107" spans="1:169" hidden="1" outlineLevel="2" x14ac:dyDescent="0.35">
      <c r="A107" s="205" t="s">
        <v>82</v>
      </c>
      <c r="B107" s="237">
        <v>100000</v>
      </c>
      <c r="C107" s="237"/>
      <c r="D107" s="240"/>
      <c r="E107" s="240" t="e">
        <f>#REF!</f>
        <v>#REF!</v>
      </c>
      <c r="F107" s="240" t="e">
        <f>#REF!</f>
        <v>#REF!</v>
      </c>
      <c r="G107" s="240" t="e">
        <f>#REF!</f>
        <v>#REF!</v>
      </c>
      <c r="H107" s="240" t="e">
        <f>#REF!</f>
        <v>#REF!</v>
      </c>
      <c r="I107" s="240" t="e">
        <f>#REF!</f>
        <v>#REF!</v>
      </c>
      <c r="J107" s="223"/>
      <c r="K107" s="166"/>
      <c r="L107" s="166"/>
      <c r="M107" s="166"/>
      <c r="N107" s="166"/>
      <c r="O107" s="166"/>
      <c r="P107" s="166"/>
      <c r="Q107" s="166"/>
      <c r="R107" s="167"/>
      <c r="S107" s="166"/>
      <c r="T107" s="172"/>
      <c r="U107" s="172"/>
      <c r="V107" s="172"/>
      <c r="W107" s="172"/>
      <c r="X107" s="172"/>
      <c r="Y107" s="172"/>
      <c r="Z107" s="172"/>
      <c r="AA107" s="172"/>
      <c r="AB107" s="172"/>
      <c r="AC107" s="172"/>
      <c r="AD107" s="172"/>
      <c r="AE107" s="167"/>
      <c r="AF107" s="166"/>
      <c r="AG107" s="166"/>
      <c r="AH107" s="166"/>
      <c r="AI107" s="166"/>
      <c r="AJ107" s="166"/>
      <c r="AK107" s="166"/>
      <c r="AL107" s="166"/>
      <c r="AM107" s="166"/>
      <c r="AN107" s="166"/>
      <c r="AO107" s="166"/>
      <c r="AP107" s="166"/>
      <c r="AQ107" s="166"/>
      <c r="AR107" s="167"/>
      <c r="AS107" s="166"/>
      <c r="AT107" s="166"/>
      <c r="AU107" s="166"/>
      <c r="AV107" s="166"/>
      <c r="AW107" s="166"/>
      <c r="AX107" s="166"/>
      <c r="AY107" s="166"/>
      <c r="AZ107" s="166"/>
      <c r="BA107" s="166"/>
      <c r="BB107" s="166"/>
      <c r="BC107" s="166"/>
      <c r="BD107" s="166"/>
      <c r="BE107" s="167"/>
      <c r="BF107" s="166"/>
      <c r="BG107" s="166"/>
      <c r="BH107" s="166"/>
      <c r="BI107" s="166"/>
      <c r="BJ107" s="166"/>
      <c r="BK107" s="166"/>
      <c r="BL107" s="166"/>
      <c r="BM107" s="166"/>
      <c r="BN107" s="166"/>
      <c r="BO107" s="166"/>
      <c r="BP107" s="166"/>
      <c r="BQ107" s="166"/>
      <c r="BR107" s="168"/>
      <c r="BS107" s="142"/>
      <c r="BT107" s="142"/>
      <c r="BU107" s="142"/>
      <c r="BV107" s="142"/>
      <c r="BW107" s="142"/>
      <c r="BX107" s="142"/>
      <c r="BY107" s="142"/>
      <c r="BZ107" s="142"/>
      <c r="CA107" s="142"/>
      <c r="CB107" s="142"/>
      <c r="CC107" s="142"/>
      <c r="CD107" s="142"/>
      <c r="CE107" s="142"/>
      <c r="CF107" s="142"/>
      <c r="CG107" s="142"/>
      <c r="CH107" s="142"/>
      <c r="CI107" s="142"/>
      <c r="CJ107" s="142"/>
      <c r="CK107" s="142"/>
      <c r="CL107" s="142"/>
      <c r="CM107" s="142"/>
      <c r="CN107" s="142"/>
      <c r="CO107" s="142"/>
      <c r="CP107" s="142"/>
      <c r="CQ107" s="142"/>
      <c r="CR107" s="142"/>
      <c r="CS107" s="142"/>
      <c r="CT107" s="142"/>
      <c r="CU107" s="142"/>
      <c r="CV107" s="142"/>
      <c r="CW107" s="142"/>
      <c r="CX107" s="142"/>
      <c r="CY107" s="142"/>
      <c r="CZ107" s="142"/>
      <c r="DA107" s="142"/>
      <c r="DB107" s="142"/>
      <c r="DC107" s="142"/>
      <c r="DD107" s="142"/>
      <c r="DE107" s="142"/>
      <c r="DF107" s="142"/>
      <c r="DG107" s="142"/>
      <c r="DH107" s="142"/>
      <c r="DI107" s="142"/>
      <c r="DJ107" s="142"/>
      <c r="DK107" s="142"/>
      <c r="DL107" s="142"/>
      <c r="DM107" s="142"/>
      <c r="DN107" s="142"/>
      <c r="DO107" s="142"/>
      <c r="DP107" s="142"/>
      <c r="DQ107" s="142"/>
      <c r="DR107" s="142"/>
      <c r="DS107" s="142"/>
      <c r="DT107" s="142"/>
      <c r="DU107" s="142"/>
      <c r="DV107" s="142"/>
      <c r="DW107" s="142"/>
      <c r="DX107" s="142"/>
      <c r="DY107" s="142"/>
      <c r="DZ107" s="142"/>
      <c r="EA107" s="142"/>
      <c r="EB107" s="142"/>
      <c r="EC107" s="142"/>
      <c r="ED107" s="142"/>
      <c r="EE107" s="142"/>
      <c r="EF107" s="142"/>
      <c r="EG107" s="142"/>
      <c r="EH107" s="142"/>
      <c r="EI107" s="142"/>
      <c r="EJ107" s="142"/>
      <c r="EK107" s="142"/>
      <c r="EL107" s="142"/>
      <c r="EM107" s="142"/>
      <c r="EN107" s="142"/>
      <c r="EO107" s="142"/>
      <c r="EP107" s="142"/>
      <c r="EQ107" s="142"/>
      <c r="ER107" s="142"/>
      <c r="ES107" s="142"/>
      <c r="ET107" s="142"/>
      <c r="EU107" s="142"/>
      <c r="EV107" s="142"/>
      <c r="EW107" s="142"/>
      <c r="EX107" s="142"/>
      <c r="EY107" s="142"/>
      <c r="EZ107" s="142"/>
      <c r="FA107" s="142"/>
      <c r="FB107" s="142"/>
      <c r="FC107" s="142"/>
      <c r="FD107" s="142"/>
      <c r="FE107" s="142"/>
      <c r="FF107" s="142"/>
      <c r="FG107" s="142"/>
      <c r="FH107" s="142"/>
      <c r="FI107" s="142"/>
      <c r="FJ107" s="142"/>
      <c r="FK107" s="142"/>
      <c r="FL107" s="142"/>
      <c r="FM107" s="142"/>
    </row>
    <row r="108" spans="1:169" hidden="1" outlineLevel="2" x14ac:dyDescent="0.35">
      <c r="A108" s="205"/>
      <c r="B108" s="237"/>
      <c r="C108" s="237"/>
      <c r="D108" s="240"/>
      <c r="E108" s="240"/>
      <c r="F108" s="240"/>
      <c r="G108" s="240"/>
      <c r="H108" s="240"/>
      <c r="I108" s="240"/>
      <c r="J108" s="223"/>
      <c r="K108" s="166"/>
      <c r="L108" s="166"/>
      <c r="M108" s="166"/>
      <c r="N108" s="166"/>
      <c r="O108" s="166"/>
      <c r="P108" s="166"/>
      <c r="Q108" s="166"/>
      <c r="R108" s="167"/>
      <c r="S108" s="166"/>
      <c r="T108" s="172"/>
      <c r="U108" s="172"/>
      <c r="V108" s="172"/>
      <c r="W108" s="172"/>
      <c r="X108" s="172"/>
      <c r="Y108" s="172"/>
      <c r="Z108" s="172"/>
      <c r="AA108" s="172"/>
      <c r="AB108" s="172"/>
      <c r="AC108" s="172"/>
      <c r="AD108" s="172"/>
      <c r="AE108" s="167"/>
      <c r="AF108" s="166"/>
      <c r="AG108" s="166"/>
      <c r="AH108" s="166"/>
      <c r="AI108" s="166"/>
      <c r="AJ108" s="166"/>
      <c r="AK108" s="166"/>
      <c r="AL108" s="166"/>
      <c r="AM108" s="166"/>
      <c r="AN108" s="166"/>
      <c r="AO108" s="166"/>
      <c r="AP108" s="166"/>
      <c r="AQ108" s="166"/>
      <c r="AR108" s="167"/>
      <c r="AS108" s="166"/>
      <c r="AT108" s="166"/>
      <c r="AU108" s="166"/>
      <c r="AV108" s="166"/>
      <c r="AW108" s="166"/>
      <c r="AX108" s="166"/>
      <c r="AY108" s="166"/>
      <c r="AZ108" s="166"/>
      <c r="BA108" s="166"/>
      <c r="BB108" s="166"/>
      <c r="BC108" s="166"/>
      <c r="BD108" s="166"/>
      <c r="BE108" s="167"/>
      <c r="BF108" s="166"/>
      <c r="BG108" s="166"/>
      <c r="BH108" s="166"/>
      <c r="BI108" s="166"/>
      <c r="BJ108" s="166"/>
      <c r="BK108" s="166"/>
      <c r="BL108" s="166"/>
      <c r="BM108" s="166"/>
      <c r="BN108" s="166"/>
      <c r="BO108" s="166"/>
      <c r="BP108" s="166"/>
      <c r="BQ108" s="166"/>
      <c r="BR108" s="168"/>
      <c r="BS108" s="142"/>
      <c r="BT108" s="142"/>
      <c r="BU108" s="142"/>
      <c r="BV108" s="142"/>
      <c r="BW108" s="142"/>
      <c r="BX108" s="142"/>
      <c r="BY108" s="142"/>
      <c r="BZ108" s="142"/>
      <c r="CA108" s="142"/>
      <c r="CB108" s="142"/>
      <c r="CC108" s="142"/>
      <c r="CD108" s="142"/>
      <c r="CE108" s="142"/>
      <c r="CF108" s="142"/>
      <c r="CG108" s="142"/>
      <c r="CH108" s="142"/>
      <c r="CI108" s="142"/>
      <c r="CJ108" s="142"/>
      <c r="CK108" s="142"/>
      <c r="CL108" s="142"/>
      <c r="CM108" s="142"/>
      <c r="CN108" s="142"/>
      <c r="CO108" s="142"/>
      <c r="CP108" s="142"/>
      <c r="CQ108" s="142"/>
      <c r="CR108" s="142"/>
      <c r="CS108" s="142"/>
      <c r="CT108" s="142"/>
      <c r="CU108" s="142"/>
      <c r="CV108" s="142"/>
      <c r="CW108" s="142"/>
      <c r="CX108" s="142"/>
      <c r="CY108" s="142"/>
      <c r="CZ108" s="142"/>
      <c r="DA108" s="142"/>
      <c r="DB108" s="142"/>
      <c r="DC108" s="142"/>
      <c r="DD108" s="142"/>
      <c r="DE108" s="142"/>
      <c r="DF108" s="142"/>
      <c r="DG108" s="142"/>
      <c r="DH108" s="142"/>
      <c r="DI108" s="142"/>
      <c r="DJ108" s="142"/>
      <c r="DK108" s="142"/>
      <c r="DL108" s="142"/>
      <c r="DM108" s="142"/>
      <c r="DN108" s="142"/>
      <c r="DO108" s="142"/>
      <c r="DP108" s="142"/>
      <c r="DQ108" s="142"/>
      <c r="DR108" s="142"/>
      <c r="DS108" s="142"/>
      <c r="DT108" s="142"/>
      <c r="DU108" s="142"/>
      <c r="DV108" s="142"/>
      <c r="DW108" s="142"/>
      <c r="DX108" s="142"/>
      <c r="DY108" s="142"/>
      <c r="DZ108" s="142"/>
      <c r="EA108" s="142"/>
      <c r="EB108" s="142"/>
      <c r="EC108" s="142"/>
      <c r="ED108" s="142"/>
      <c r="EE108" s="142"/>
      <c r="EF108" s="142"/>
      <c r="EG108" s="142"/>
      <c r="EH108" s="142"/>
      <c r="EI108" s="142"/>
      <c r="EJ108" s="142"/>
      <c r="EK108" s="142"/>
      <c r="EL108" s="142"/>
      <c r="EM108" s="142"/>
      <c r="EN108" s="142"/>
      <c r="EO108" s="142"/>
      <c r="EP108" s="142"/>
      <c r="EQ108" s="142"/>
      <c r="ER108" s="142"/>
      <c r="ES108" s="142"/>
      <c r="ET108" s="142"/>
      <c r="EU108" s="142"/>
      <c r="EV108" s="142"/>
      <c r="EW108" s="142"/>
      <c r="EX108" s="142"/>
      <c r="EY108" s="142"/>
      <c r="EZ108" s="142"/>
      <c r="FA108" s="142"/>
      <c r="FB108" s="142"/>
      <c r="FC108" s="142"/>
      <c r="FD108" s="142"/>
      <c r="FE108" s="142"/>
      <c r="FF108" s="142"/>
      <c r="FG108" s="142"/>
      <c r="FH108" s="142"/>
      <c r="FI108" s="142"/>
      <c r="FJ108" s="142"/>
      <c r="FK108" s="142"/>
      <c r="FL108" s="142"/>
      <c r="FM108" s="142"/>
    </row>
    <row r="109" spans="1:169" hidden="1" outlineLevel="2" x14ac:dyDescent="0.35">
      <c r="A109" s="170" t="s">
        <v>87</v>
      </c>
      <c r="B109" s="238">
        <v>150000</v>
      </c>
      <c r="C109" s="238"/>
      <c r="D109" s="239" t="e">
        <f>#REF!</f>
        <v>#REF!</v>
      </c>
      <c r="E109" s="239" t="e">
        <f>#REF!</f>
        <v>#REF!</v>
      </c>
      <c r="F109" s="239" t="e">
        <f>#REF!</f>
        <v>#REF!</v>
      </c>
      <c r="G109" s="239" t="e">
        <f>#REF!</f>
        <v>#REF!</v>
      </c>
      <c r="H109" s="239" t="e">
        <f>#REF!</f>
        <v>#REF!</v>
      </c>
      <c r="I109" s="239" t="e">
        <f>#REF!</f>
        <v>#REF!</v>
      </c>
      <c r="J109" s="223"/>
      <c r="K109" s="166"/>
      <c r="L109" s="166"/>
      <c r="M109" s="166"/>
      <c r="N109" s="166"/>
      <c r="O109" s="166"/>
      <c r="P109" s="166"/>
      <c r="Q109" s="166"/>
      <c r="R109" s="167"/>
      <c r="S109" s="166"/>
      <c r="T109" s="166"/>
      <c r="U109" s="166"/>
      <c r="V109" s="166"/>
      <c r="W109" s="166"/>
      <c r="X109" s="166"/>
      <c r="Y109" s="166"/>
      <c r="Z109" s="166"/>
      <c r="AA109" s="166"/>
      <c r="AB109" s="166"/>
      <c r="AC109" s="166"/>
      <c r="AD109" s="166"/>
      <c r="AE109" s="167"/>
      <c r="AF109" s="166"/>
      <c r="AG109" s="166"/>
      <c r="AH109" s="166"/>
      <c r="AI109" s="166"/>
      <c r="AJ109" s="166"/>
      <c r="AK109" s="166"/>
      <c r="AL109" s="166"/>
      <c r="AM109" s="166"/>
      <c r="AN109" s="166"/>
      <c r="AO109" s="166"/>
      <c r="AP109" s="166"/>
      <c r="AQ109" s="166"/>
      <c r="AR109" s="167"/>
      <c r="AS109" s="166"/>
      <c r="AT109" s="166"/>
      <c r="AU109" s="166"/>
      <c r="AV109" s="166"/>
      <c r="AW109" s="166"/>
      <c r="AX109" s="166"/>
      <c r="AY109" s="166"/>
      <c r="AZ109" s="166"/>
      <c r="BA109" s="166"/>
      <c r="BB109" s="166"/>
      <c r="BC109" s="166"/>
      <c r="BD109" s="166"/>
      <c r="BE109" s="167"/>
      <c r="BF109" s="166"/>
      <c r="BG109" s="166"/>
      <c r="BH109" s="166"/>
      <c r="BI109" s="166"/>
      <c r="BJ109" s="166"/>
      <c r="BK109" s="166"/>
      <c r="BL109" s="166"/>
      <c r="BM109" s="166"/>
      <c r="BN109" s="166"/>
      <c r="BO109" s="166"/>
      <c r="BP109" s="166"/>
      <c r="BQ109" s="166"/>
      <c r="BR109" s="168"/>
      <c r="BS109" s="142"/>
      <c r="BT109" s="142"/>
      <c r="BU109" s="142"/>
      <c r="BV109" s="142"/>
      <c r="BW109" s="142"/>
      <c r="BX109" s="142"/>
      <c r="BY109" s="142"/>
      <c r="BZ109" s="142"/>
      <c r="CA109" s="142"/>
      <c r="CB109" s="142"/>
      <c r="CC109" s="142"/>
      <c r="CD109" s="142"/>
      <c r="CE109" s="142"/>
      <c r="CF109" s="142"/>
      <c r="CG109" s="142"/>
      <c r="CH109" s="142"/>
      <c r="CI109" s="142"/>
      <c r="CJ109" s="142"/>
      <c r="CK109" s="142"/>
      <c r="CL109" s="142"/>
      <c r="CM109" s="142"/>
      <c r="CN109" s="142"/>
      <c r="CO109" s="142"/>
      <c r="CP109" s="142"/>
      <c r="CQ109" s="142"/>
      <c r="CR109" s="142"/>
      <c r="CS109" s="142"/>
      <c r="CT109" s="142"/>
      <c r="CU109" s="142"/>
      <c r="CV109" s="142"/>
      <c r="CW109" s="142"/>
      <c r="CX109" s="142"/>
      <c r="CY109" s="142"/>
      <c r="CZ109" s="142"/>
      <c r="DA109" s="142"/>
      <c r="DB109" s="142"/>
      <c r="DC109" s="142"/>
      <c r="DD109" s="142"/>
      <c r="DE109" s="142"/>
      <c r="DF109" s="142"/>
      <c r="DG109" s="142"/>
      <c r="DH109" s="142"/>
      <c r="DI109" s="142"/>
      <c r="DJ109" s="142"/>
      <c r="DK109" s="142"/>
      <c r="DL109" s="142"/>
      <c r="DM109" s="142"/>
      <c r="DN109" s="142"/>
      <c r="DO109" s="142"/>
      <c r="DP109" s="142"/>
      <c r="DQ109" s="142"/>
      <c r="DR109" s="142"/>
      <c r="DS109" s="142"/>
      <c r="DT109" s="142"/>
      <c r="DU109" s="142"/>
      <c r="DV109" s="142"/>
      <c r="DW109" s="142"/>
      <c r="DX109" s="142"/>
      <c r="DY109" s="142"/>
      <c r="DZ109" s="142"/>
      <c r="EA109" s="142"/>
      <c r="EB109" s="142"/>
      <c r="EC109" s="142"/>
      <c r="ED109" s="142"/>
      <c r="EE109" s="142"/>
      <c r="EF109" s="142"/>
      <c r="EG109" s="142"/>
      <c r="EH109" s="142"/>
      <c r="EI109" s="142"/>
      <c r="EJ109" s="142"/>
      <c r="EK109" s="142"/>
      <c r="EL109" s="142"/>
      <c r="EM109" s="142"/>
      <c r="EN109" s="142"/>
      <c r="EO109" s="142"/>
      <c r="EP109" s="142"/>
      <c r="EQ109" s="142"/>
      <c r="ER109" s="142"/>
      <c r="ES109" s="142"/>
      <c r="ET109" s="142"/>
      <c r="EU109" s="142"/>
      <c r="EV109" s="142"/>
      <c r="EW109" s="142"/>
      <c r="EX109" s="142"/>
      <c r="EY109" s="142"/>
      <c r="EZ109" s="142"/>
      <c r="FA109" s="142"/>
      <c r="FB109" s="142"/>
      <c r="FC109" s="142"/>
      <c r="FD109" s="142"/>
      <c r="FE109" s="142"/>
      <c r="FF109" s="142"/>
      <c r="FG109" s="142"/>
      <c r="FH109" s="142"/>
      <c r="FI109" s="142"/>
      <c r="FJ109" s="142"/>
      <c r="FK109" s="142"/>
      <c r="FL109" s="142"/>
      <c r="FM109" s="142"/>
    </row>
    <row r="110" spans="1:169" hidden="1" outlineLevel="2" x14ac:dyDescent="0.35">
      <c r="A110" s="205" t="s">
        <v>88</v>
      </c>
      <c r="B110" s="237">
        <v>100000</v>
      </c>
      <c r="C110" s="237"/>
      <c r="D110" s="240" t="e">
        <f>#REF!</f>
        <v>#REF!</v>
      </c>
      <c r="E110" s="240" t="e">
        <f>#REF!</f>
        <v>#REF!</v>
      </c>
      <c r="F110" s="240" t="e">
        <f>#REF!</f>
        <v>#REF!</v>
      </c>
      <c r="G110" s="240" t="e">
        <f>#REF!</f>
        <v>#REF!</v>
      </c>
      <c r="H110" s="240" t="e">
        <f>#REF!</f>
        <v>#REF!</v>
      </c>
      <c r="I110" s="240" t="e">
        <f>#REF!</f>
        <v>#REF!</v>
      </c>
      <c r="J110" s="223"/>
      <c r="K110" s="166"/>
      <c r="L110" s="166"/>
      <c r="M110" s="166"/>
      <c r="N110" s="166"/>
      <c r="O110" s="166"/>
      <c r="P110" s="166"/>
      <c r="Q110" s="166"/>
      <c r="R110" s="167"/>
      <c r="S110" s="166"/>
      <c r="T110" s="166"/>
      <c r="U110" s="166"/>
      <c r="V110" s="166"/>
      <c r="W110" s="166"/>
      <c r="X110" s="166"/>
      <c r="Y110" s="166"/>
      <c r="Z110" s="166"/>
      <c r="AA110" s="166"/>
      <c r="AB110" s="166"/>
      <c r="AC110" s="166"/>
      <c r="AD110" s="166"/>
      <c r="AE110" s="167"/>
      <c r="AF110" s="166"/>
      <c r="AG110" s="166"/>
      <c r="AH110" s="166"/>
      <c r="AI110" s="166"/>
      <c r="AJ110" s="166"/>
      <c r="AK110" s="166"/>
      <c r="AL110" s="166"/>
      <c r="AM110" s="166"/>
      <c r="AN110" s="166"/>
      <c r="AO110" s="166"/>
      <c r="AP110" s="166"/>
      <c r="AQ110" s="166"/>
      <c r="AR110" s="167"/>
      <c r="AS110" s="166"/>
      <c r="AT110" s="166"/>
      <c r="AU110" s="166"/>
      <c r="AV110" s="166"/>
      <c r="AW110" s="166"/>
      <c r="AX110" s="166"/>
      <c r="AY110" s="166"/>
      <c r="AZ110" s="166"/>
      <c r="BA110" s="166"/>
      <c r="BB110" s="166"/>
      <c r="BC110" s="166"/>
      <c r="BD110" s="166"/>
      <c r="BE110" s="167"/>
      <c r="BF110" s="166"/>
      <c r="BG110" s="166"/>
      <c r="BH110" s="166"/>
      <c r="BI110" s="166"/>
      <c r="BJ110" s="166"/>
      <c r="BK110" s="166"/>
      <c r="BL110" s="166"/>
      <c r="BM110" s="166"/>
      <c r="BN110" s="166"/>
      <c r="BO110" s="166"/>
      <c r="BP110" s="166"/>
      <c r="BQ110" s="166"/>
      <c r="BR110" s="168"/>
      <c r="BS110" s="142"/>
      <c r="BT110" s="142"/>
      <c r="BU110" s="142"/>
      <c r="BV110" s="142"/>
      <c r="BW110" s="142"/>
      <c r="BX110" s="142"/>
      <c r="BY110" s="142"/>
      <c r="BZ110" s="142"/>
      <c r="CA110" s="142"/>
      <c r="CB110" s="142"/>
      <c r="CC110" s="142"/>
      <c r="CD110" s="142"/>
      <c r="CE110" s="142"/>
      <c r="CF110" s="142"/>
      <c r="CG110" s="142"/>
      <c r="CH110" s="142"/>
      <c r="CI110" s="142"/>
      <c r="CJ110" s="142"/>
      <c r="CK110" s="142"/>
      <c r="CL110" s="142"/>
      <c r="CM110" s="142"/>
      <c r="CN110" s="142"/>
      <c r="CO110" s="142"/>
      <c r="CP110" s="142"/>
      <c r="CQ110" s="142"/>
      <c r="CR110" s="142"/>
      <c r="CS110" s="142"/>
      <c r="CT110" s="142"/>
      <c r="CU110" s="142"/>
      <c r="CV110" s="142"/>
      <c r="CW110" s="142"/>
      <c r="CX110" s="142"/>
      <c r="CY110" s="142"/>
      <c r="CZ110" s="142"/>
      <c r="DA110" s="142"/>
      <c r="DB110" s="142"/>
      <c r="DC110" s="142"/>
      <c r="DD110" s="142"/>
      <c r="DE110" s="142"/>
      <c r="DF110" s="142"/>
      <c r="DG110" s="142"/>
      <c r="DH110" s="142"/>
      <c r="DI110" s="142"/>
      <c r="DJ110" s="142"/>
      <c r="DK110" s="142"/>
      <c r="DL110" s="142"/>
      <c r="DM110" s="142"/>
      <c r="DN110" s="142"/>
      <c r="DO110" s="142"/>
      <c r="DP110" s="142"/>
      <c r="DQ110" s="142"/>
      <c r="DR110" s="142"/>
      <c r="DS110" s="142"/>
      <c r="DT110" s="142"/>
      <c r="DU110" s="142"/>
      <c r="DV110" s="142"/>
      <c r="DW110" s="142"/>
      <c r="DX110" s="142"/>
      <c r="DY110" s="142"/>
      <c r="DZ110" s="142"/>
      <c r="EA110" s="142"/>
      <c r="EB110" s="142"/>
      <c r="EC110" s="142"/>
      <c r="ED110" s="142"/>
      <c r="EE110" s="142"/>
      <c r="EF110" s="142"/>
      <c r="EG110" s="142"/>
      <c r="EH110" s="142"/>
      <c r="EI110" s="142"/>
      <c r="EJ110" s="142"/>
      <c r="EK110" s="142"/>
      <c r="EL110" s="142"/>
      <c r="EM110" s="142"/>
      <c r="EN110" s="142"/>
      <c r="EO110" s="142"/>
      <c r="EP110" s="142"/>
      <c r="EQ110" s="142"/>
      <c r="ER110" s="142"/>
      <c r="ES110" s="142"/>
      <c r="ET110" s="142"/>
      <c r="EU110" s="142"/>
      <c r="EV110" s="142"/>
      <c r="EW110" s="142"/>
      <c r="EX110" s="142"/>
      <c r="EY110" s="142"/>
      <c r="EZ110" s="142"/>
      <c r="FA110" s="142"/>
      <c r="FB110" s="142"/>
      <c r="FC110" s="142"/>
      <c r="FD110" s="142"/>
      <c r="FE110" s="142"/>
      <c r="FF110" s="142"/>
      <c r="FG110" s="142"/>
      <c r="FH110" s="142"/>
      <c r="FI110" s="142"/>
      <c r="FJ110" s="142"/>
      <c r="FK110" s="142"/>
      <c r="FL110" s="142"/>
      <c r="FM110" s="142"/>
    </row>
    <row r="111" spans="1:169" hidden="1" outlineLevel="2" x14ac:dyDescent="0.35">
      <c r="A111" s="205" t="s">
        <v>89</v>
      </c>
      <c r="B111" s="237">
        <v>100000</v>
      </c>
      <c r="C111" s="237"/>
      <c r="D111" s="240" t="e">
        <f>#REF!</f>
        <v>#REF!</v>
      </c>
      <c r="E111" s="240" t="e">
        <f>#REF!</f>
        <v>#REF!</v>
      </c>
      <c r="F111" s="240" t="e">
        <f>#REF!</f>
        <v>#REF!</v>
      </c>
      <c r="G111" s="240" t="e">
        <f>#REF!</f>
        <v>#REF!</v>
      </c>
      <c r="H111" s="240" t="e">
        <f>#REF!</f>
        <v>#REF!</v>
      </c>
      <c r="I111" s="240" t="e">
        <f>#REF!</f>
        <v>#REF!</v>
      </c>
      <c r="J111" s="223"/>
      <c r="K111" s="166"/>
      <c r="L111" s="166"/>
      <c r="M111" s="166"/>
      <c r="N111" s="166"/>
      <c r="O111" s="166"/>
      <c r="P111" s="166"/>
      <c r="Q111" s="166"/>
      <c r="R111" s="167"/>
      <c r="S111" s="166"/>
      <c r="T111" s="166"/>
      <c r="U111" s="166"/>
      <c r="V111" s="166"/>
      <c r="W111" s="166"/>
      <c r="X111" s="166"/>
      <c r="Y111" s="166"/>
      <c r="Z111" s="166"/>
      <c r="AA111" s="166"/>
      <c r="AB111" s="166"/>
      <c r="AC111" s="166"/>
      <c r="AD111" s="166"/>
      <c r="AE111" s="167"/>
      <c r="AF111" s="166"/>
      <c r="AG111" s="166"/>
      <c r="AH111" s="166"/>
      <c r="AI111" s="166"/>
      <c r="AJ111" s="166"/>
      <c r="AK111" s="166"/>
      <c r="AL111" s="166"/>
      <c r="AM111" s="166"/>
      <c r="AN111" s="166"/>
      <c r="AO111" s="166"/>
      <c r="AP111" s="166"/>
      <c r="AQ111" s="166"/>
      <c r="AR111" s="167"/>
      <c r="AS111" s="166"/>
      <c r="AT111" s="166"/>
      <c r="AU111" s="166"/>
      <c r="AV111" s="166"/>
      <c r="AW111" s="166"/>
      <c r="AX111" s="166"/>
      <c r="AY111" s="166"/>
      <c r="AZ111" s="166"/>
      <c r="BA111" s="166"/>
      <c r="BB111" s="166"/>
      <c r="BC111" s="166"/>
      <c r="BD111" s="166"/>
      <c r="BE111" s="167"/>
      <c r="BF111" s="166"/>
      <c r="BG111" s="166"/>
      <c r="BH111" s="166"/>
      <c r="BI111" s="166"/>
      <c r="BJ111" s="166"/>
      <c r="BK111" s="166"/>
      <c r="BL111" s="166"/>
      <c r="BM111" s="166"/>
      <c r="BN111" s="166"/>
      <c r="BO111" s="166"/>
      <c r="BP111" s="166"/>
      <c r="BQ111" s="166"/>
      <c r="BR111" s="168"/>
      <c r="BS111" s="142"/>
      <c r="BT111" s="142"/>
      <c r="BU111" s="142"/>
      <c r="BV111" s="142"/>
      <c r="BW111" s="142"/>
      <c r="BX111" s="142"/>
      <c r="BY111" s="142"/>
      <c r="BZ111" s="142"/>
      <c r="CA111" s="142"/>
      <c r="CB111" s="142"/>
      <c r="CC111" s="142"/>
      <c r="CD111" s="142"/>
      <c r="CE111" s="142"/>
      <c r="CF111" s="142"/>
      <c r="CG111" s="142"/>
      <c r="CH111" s="142"/>
      <c r="CI111" s="142"/>
      <c r="CJ111" s="142"/>
      <c r="CK111" s="142"/>
      <c r="CL111" s="142"/>
      <c r="CM111" s="142"/>
      <c r="CN111" s="142"/>
      <c r="CO111" s="142"/>
      <c r="CP111" s="142"/>
      <c r="CQ111" s="142"/>
      <c r="CR111" s="142"/>
      <c r="CS111" s="142"/>
      <c r="CT111" s="142"/>
      <c r="CU111" s="142"/>
      <c r="CV111" s="142"/>
      <c r="CW111" s="142"/>
      <c r="CX111" s="142"/>
      <c r="CY111" s="142"/>
      <c r="CZ111" s="142"/>
      <c r="DA111" s="142"/>
      <c r="DB111" s="142"/>
      <c r="DC111" s="142"/>
      <c r="DD111" s="142"/>
      <c r="DE111" s="142"/>
      <c r="DF111" s="142"/>
      <c r="DG111" s="142"/>
      <c r="DH111" s="142"/>
      <c r="DI111" s="142"/>
      <c r="DJ111" s="142"/>
      <c r="DK111" s="142"/>
      <c r="DL111" s="142"/>
      <c r="DM111" s="142"/>
      <c r="DN111" s="142"/>
      <c r="DO111" s="142"/>
      <c r="DP111" s="142"/>
      <c r="DQ111" s="142"/>
      <c r="DR111" s="142"/>
      <c r="DS111" s="142"/>
      <c r="DT111" s="142"/>
      <c r="DU111" s="142"/>
      <c r="DV111" s="142"/>
      <c r="DW111" s="142"/>
      <c r="DX111" s="142"/>
      <c r="DY111" s="142"/>
      <c r="DZ111" s="142"/>
      <c r="EA111" s="142"/>
      <c r="EB111" s="142"/>
      <c r="EC111" s="142"/>
      <c r="ED111" s="142"/>
      <c r="EE111" s="142"/>
      <c r="EF111" s="142"/>
      <c r="EG111" s="142"/>
      <c r="EH111" s="142"/>
      <c r="EI111" s="142"/>
      <c r="EJ111" s="142"/>
      <c r="EK111" s="142"/>
      <c r="EL111" s="142"/>
      <c r="EM111" s="142"/>
      <c r="EN111" s="142"/>
      <c r="EO111" s="142"/>
      <c r="EP111" s="142"/>
      <c r="EQ111" s="142"/>
      <c r="ER111" s="142"/>
      <c r="ES111" s="142"/>
      <c r="ET111" s="142"/>
      <c r="EU111" s="142"/>
      <c r="EV111" s="142"/>
      <c r="EW111" s="142"/>
      <c r="EX111" s="142"/>
      <c r="EY111" s="142"/>
      <c r="EZ111" s="142"/>
      <c r="FA111" s="142"/>
      <c r="FB111" s="142"/>
      <c r="FC111" s="142"/>
      <c r="FD111" s="142"/>
      <c r="FE111" s="142"/>
      <c r="FF111" s="142"/>
      <c r="FG111" s="142"/>
      <c r="FH111" s="142"/>
      <c r="FI111" s="142"/>
      <c r="FJ111" s="142"/>
      <c r="FK111" s="142"/>
      <c r="FL111" s="142"/>
      <c r="FM111" s="142"/>
    </row>
    <row r="112" spans="1:169" hidden="1" outlineLevel="2" x14ac:dyDescent="0.35">
      <c r="A112" s="205" t="s">
        <v>78</v>
      </c>
      <c r="B112" s="237">
        <v>100000</v>
      </c>
      <c r="C112" s="237"/>
      <c r="D112" s="240" t="e">
        <f>#REF!</f>
        <v>#REF!</v>
      </c>
      <c r="E112" s="240" t="e">
        <f>#REF!</f>
        <v>#REF!</v>
      </c>
      <c r="F112" s="240" t="e">
        <f>#REF!</f>
        <v>#REF!</v>
      </c>
      <c r="G112" s="240" t="e">
        <f>#REF!</f>
        <v>#REF!</v>
      </c>
      <c r="H112" s="240" t="e">
        <f>#REF!</f>
        <v>#REF!</v>
      </c>
      <c r="I112" s="240" t="e">
        <f>#REF!</f>
        <v>#REF!</v>
      </c>
      <c r="J112" s="223"/>
      <c r="K112" s="166"/>
      <c r="L112" s="166"/>
      <c r="M112" s="166"/>
      <c r="N112" s="166"/>
      <c r="O112" s="166"/>
      <c r="P112" s="166"/>
      <c r="Q112" s="166"/>
      <c r="R112" s="167"/>
      <c r="S112" s="166"/>
      <c r="T112" s="166"/>
      <c r="U112" s="166"/>
      <c r="V112" s="166"/>
      <c r="W112" s="166"/>
      <c r="X112" s="166"/>
      <c r="Y112" s="166"/>
      <c r="Z112" s="166"/>
      <c r="AA112" s="166"/>
      <c r="AB112" s="166"/>
      <c r="AC112" s="166"/>
      <c r="AD112" s="166"/>
      <c r="AE112" s="167"/>
      <c r="AF112" s="166"/>
      <c r="AG112" s="166"/>
      <c r="AH112" s="166"/>
      <c r="AI112" s="166"/>
      <c r="AJ112" s="166"/>
      <c r="AK112" s="166"/>
      <c r="AL112" s="166"/>
      <c r="AM112" s="166"/>
      <c r="AN112" s="166"/>
      <c r="AO112" s="166"/>
      <c r="AP112" s="166"/>
      <c r="AQ112" s="166"/>
      <c r="AR112" s="167"/>
      <c r="AS112" s="166"/>
      <c r="AT112" s="166"/>
      <c r="AU112" s="166"/>
      <c r="AV112" s="166"/>
      <c r="AW112" s="166"/>
      <c r="AX112" s="166"/>
      <c r="AY112" s="166"/>
      <c r="AZ112" s="166"/>
      <c r="BA112" s="166"/>
      <c r="BB112" s="166"/>
      <c r="BC112" s="166"/>
      <c r="BD112" s="166"/>
      <c r="BE112" s="167"/>
      <c r="BF112" s="166"/>
      <c r="BG112" s="166"/>
      <c r="BH112" s="166"/>
      <c r="BI112" s="166"/>
      <c r="BJ112" s="166"/>
      <c r="BK112" s="166"/>
      <c r="BL112" s="166"/>
      <c r="BM112" s="166"/>
      <c r="BN112" s="166"/>
      <c r="BO112" s="166"/>
      <c r="BP112" s="166"/>
      <c r="BQ112" s="166"/>
      <c r="BR112" s="168"/>
      <c r="BS112" s="142"/>
      <c r="BT112" s="142"/>
      <c r="BU112" s="142"/>
      <c r="BV112" s="142"/>
      <c r="BW112" s="142"/>
      <c r="BX112" s="142"/>
      <c r="BY112" s="142"/>
      <c r="BZ112" s="142"/>
      <c r="CA112" s="142"/>
      <c r="CB112" s="142"/>
      <c r="CC112" s="142"/>
      <c r="CD112" s="142"/>
      <c r="CE112" s="142"/>
      <c r="CF112" s="142"/>
      <c r="CG112" s="142"/>
      <c r="CH112" s="142"/>
      <c r="CI112" s="142"/>
      <c r="CJ112" s="142"/>
      <c r="CK112" s="142"/>
      <c r="CL112" s="142"/>
      <c r="CM112" s="142"/>
      <c r="CN112" s="142"/>
      <c r="CO112" s="142"/>
      <c r="CP112" s="142"/>
      <c r="CQ112" s="142"/>
      <c r="CR112" s="142"/>
      <c r="CS112" s="142"/>
      <c r="CT112" s="142"/>
      <c r="CU112" s="142"/>
      <c r="CV112" s="142"/>
      <c r="CW112" s="142"/>
      <c r="CX112" s="142"/>
      <c r="CY112" s="142"/>
      <c r="CZ112" s="142"/>
      <c r="DA112" s="142"/>
      <c r="DB112" s="142"/>
      <c r="DC112" s="142"/>
      <c r="DD112" s="142"/>
      <c r="DE112" s="142"/>
      <c r="DF112" s="142"/>
      <c r="DG112" s="142"/>
      <c r="DH112" s="142"/>
      <c r="DI112" s="142"/>
      <c r="DJ112" s="142"/>
      <c r="DK112" s="142"/>
      <c r="DL112" s="142"/>
      <c r="DM112" s="142"/>
      <c r="DN112" s="142"/>
      <c r="DO112" s="142"/>
      <c r="DP112" s="142"/>
      <c r="DQ112" s="142"/>
      <c r="DR112" s="142"/>
      <c r="DS112" s="142"/>
      <c r="DT112" s="142"/>
      <c r="DU112" s="142"/>
      <c r="DV112" s="142"/>
      <c r="DW112" s="142"/>
      <c r="DX112" s="142"/>
      <c r="DY112" s="142"/>
      <c r="DZ112" s="142"/>
      <c r="EA112" s="142"/>
      <c r="EB112" s="142"/>
      <c r="EC112" s="142"/>
      <c r="ED112" s="142"/>
      <c r="EE112" s="142"/>
      <c r="EF112" s="142"/>
      <c r="EG112" s="142"/>
      <c r="EH112" s="142"/>
      <c r="EI112" s="142"/>
      <c r="EJ112" s="142"/>
      <c r="EK112" s="142"/>
      <c r="EL112" s="142"/>
      <c r="EM112" s="142"/>
      <c r="EN112" s="142"/>
      <c r="EO112" s="142"/>
      <c r="EP112" s="142"/>
      <c r="EQ112" s="142"/>
      <c r="ER112" s="142"/>
      <c r="ES112" s="142"/>
      <c r="ET112" s="142"/>
      <c r="EU112" s="142"/>
      <c r="EV112" s="142"/>
      <c r="EW112" s="142"/>
      <c r="EX112" s="142"/>
      <c r="EY112" s="142"/>
      <c r="EZ112" s="142"/>
      <c r="FA112" s="142"/>
      <c r="FB112" s="142"/>
      <c r="FC112" s="142"/>
      <c r="FD112" s="142"/>
      <c r="FE112" s="142"/>
      <c r="FF112" s="142"/>
      <c r="FG112" s="142"/>
      <c r="FH112" s="142"/>
      <c r="FI112" s="142"/>
      <c r="FJ112" s="142"/>
      <c r="FK112" s="142"/>
      <c r="FL112" s="142"/>
      <c r="FM112" s="142"/>
    </row>
    <row r="113" spans="1:169" hidden="1" outlineLevel="2" x14ac:dyDescent="0.35">
      <c r="A113" s="206" t="s">
        <v>90</v>
      </c>
      <c r="B113" s="237">
        <v>500000</v>
      </c>
      <c r="C113" s="237"/>
      <c r="D113" s="240"/>
      <c r="E113" s="240" t="e">
        <f>#REF!</f>
        <v>#REF!</v>
      </c>
      <c r="F113" s="240" t="e">
        <f>#REF!</f>
        <v>#REF!</v>
      </c>
      <c r="G113" s="240" t="e">
        <f>#REF!</f>
        <v>#REF!</v>
      </c>
      <c r="H113" s="240" t="e">
        <f>#REF!</f>
        <v>#REF!</v>
      </c>
      <c r="I113" s="240" t="e">
        <f>#REF!</f>
        <v>#REF!</v>
      </c>
      <c r="J113" s="223"/>
      <c r="K113" s="166"/>
      <c r="L113" s="166"/>
      <c r="M113" s="171"/>
      <c r="N113" s="171"/>
      <c r="O113" s="171"/>
      <c r="P113" s="171"/>
      <c r="Q113" s="171"/>
      <c r="R113" s="167"/>
      <c r="S113" s="166"/>
      <c r="T113" s="171"/>
      <c r="U113" s="171"/>
      <c r="V113" s="171"/>
      <c r="W113" s="171"/>
      <c r="X113" s="171"/>
      <c r="Y113" s="171"/>
      <c r="Z113" s="171"/>
      <c r="AA113" s="171"/>
      <c r="AB113" s="171"/>
      <c r="AC113" s="171"/>
      <c r="AD113" s="171"/>
      <c r="AE113" s="167"/>
      <c r="AF113" s="166"/>
      <c r="AG113" s="171"/>
      <c r="AH113" s="171"/>
      <c r="AI113" s="171"/>
      <c r="AJ113" s="171"/>
      <c r="AK113" s="171"/>
      <c r="AL113" s="171"/>
      <c r="AM113" s="171"/>
      <c r="AN113" s="171"/>
      <c r="AO113" s="171"/>
      <c r="AP113" s="171"/>
      <c r="AQ113" s="171"/>
      <c r="AR113" s="167"/>
      <c r="AS113" s="166"/>
      <c r="AT113" s="166"/>
      <c r="AU113" s="171"/>
      <c r="AV113" s="171"/>
      <c r="AW113" s="171"/>
      <c r="AX113" s="171"/>
      <c r="AY113" s="171"/>
      <c r="AZ113" s="171"/>
      <c r="BA113" s="171"/>
      <c r="BB113" s="171"/>
      <c r="BC113" s="171"/>
      <c r="BD113" s="171"/>
      <c r="BE113" s="167"/>
      <c r="BF113" s="166"/>
      <c r="BG113" s="166"/>
      <c r="BH113" s="171"/>
      <c r="BI113" s="171"/>
      <c r="BJ113" s="171"/>
      <c r="BK113" s="171"/>
      <c r="BL113" s="171"/>
      <c r="BM113" s="171"/>
      <c r="BN113" s="171"/>
      <c r="BO113" s="171"/>
      <c r="BP113" s="171"/>
      <c r="BQ113" s="171"/>
      <c r="BR113" s="168"/>
      <c r="BS113" s="142"/>
      <c r="BT113" s="142"/>
      <c r="BU113" s="142"/>
      <c r="BV113" s="142"/>
      <c r="BW113" s="142"/>
      <c r="BX113" s="142"/>
      <c r="BY113" s="142"/>
      <c r="BZ113" s="142"/>
      <c r="CA113" s="142"/>
      <c r="CB113" s="142"/>
      <c r="CC113" s="142"/>
      <c r="CD113" s="142"/>
      <c r="CE113" s="142"/>
      <c r="CF113" s="142"/>
      <c r="CG113" s="142"/>
      <c r="CH113" s="142"/>
      <c r="CI113" s="142"/>
      <c r="CJ113" s="142"/>
      <c r="CK113" s="142"/>
      <c r="CL113" s="142"/>
      <c r="CM113" s="142"/>
      <c r="CN113" s="142"/>
      <c r="CO113" s="142"/>
      <c r="CP113" s="142"/>
      <c r="CQ113" s="142"/>
      <c r="CR113" s="142"/>
      <c r="CS113" s="142"/>
      <c r="CT113" s="142"/>
      <c r="CU113" s="142"/>
      <c r="CV113" s="142"/>
      <c r="CW113" s="142"/>
      <c r="CX113" s="142"/>
      <c r="CY113" s="142"/>
      <c r="CZ113" s="142"/>
      <c r="DA113" s="142"/>
      <c r="DB113" s="142"/>
      <c r="DC113" s="142"/>
      <c r="DD113" s="142"/>
      <c r="DE113" s="142"/>
      <c r="DF113" s="142"/>
      <c r="DG113" s="142"/>
      <c r="DH113" s="142"/>
      <c r="DI113" s="142"/>
      <c r="DJ113" s="142"/>
      <c r="DK113" s="142"/>
      <c r="DL113" s="142"/>
      <c r="DM113" s="142"/>
      <c r="DN113" s="142"/>
      <c r="DO113" s="142"/>
      <c r="DP113" s="142"/>
      <c r="DQ113" s="142"/>
      <c r="DR113" s="142"/>
      <c r="DS113" s="142"/>
      <c r="DT113" s="142"/>
      <c r="DU113" s="142"/>
      <c r="DV113" s="142"/>
      <c r="DW113" s="142"/>
      <c r="DX113" s="142"/>
      <c r="DY113" s="142"/>
      <c r="DZ113" s="142"/>
      <c r="EA113" s="142"/>
      <c r="EB113" s="142"/>
      <c r="EC113" s="142"/>
      <c r="ED113" s="142"/>
      <c r="EE113" s="142"/>
      <c r="EF113" s="142"/>
      <c r="EG113" s="142"/>
      <c r="EH113" s="142"/>
      <c r="EI113" s="142"/>
      <c r="EJ113" s="142"/>
      <c r="EK113" s="142"/>
      <c r="EL113" s="142"/>
      <c r="EM113" s="142"/>
      <c r="EN113" s="142"/>
      <c r="EO113" s="142"/>
      <c r="EP113" s="142"/>
      <c r="EQ113" s="142"/>
      <c r="ER113" s="142"/>
      <c r="ES113" s="142"/>
      <c r="ET113" s="142"/>
      <c r="EU113" s="142"/>
      <c r="EV113" s="142"/>
      <c r="EW113" s="142"/>
      <c r="EX113" s="142"/>
      <c r="EY113" s="142"/>
      <c r="EZ113" s="142"/>
      <c r="FA113" s="142"/>
      <c r="FB113" s="142"/>
      <c r="FC113" s="142"/>
      <c r="FD113" s="142"/>
      <c r="FE113" s="142"/>
      <c r="FF113" s="142"/>
      <c r="FG113" s="142"/>
      <c r="FH113" s="142"/>
      <c r="FI113" s="142"/>
      <c r="FJ113" s="142"/>
      <c r="FK113" s="142"/>
      <c r="FL113" s="142"/>
      <c r="FM113" s="142"/>
    </row>
    <row r="114" spans="1:169" hidden="1" outlineLevel="2" x14ac:dyDescent="0.35">
      <c r="A114" s="206"/>
      <c r="B114" s="237"/>
      <c r="C114" s="237"/>
      <c r="D114" s="240"/>
      <c r="E114" s="240"/>
      <c r="F114" s="240"/>
      <c r="G114" s="240"/>
      <c r="H114" s="240"/>
      <c r="I114" s="240"/>
      <c r="J114" s="223"/>
      <c r="K114" s="166"/>
      <c r="L114" s="166"/>
      <c r="M114" s="171"/>
      <c r="N114" s="171"/>
      <c r="O114" s="171"/>
      <c r="P114" s="171"/>
      <c r="Q114" s="171"/>
      <c r="R114" s="167"/>
      <c r="S114" s="166"/>
      <c r="T114" s="171"/>
      <c r="U114" s="171"/>
      <c r="V114" s="171"/>
      <c r="W114" s="171"/>
      <c r="X114" s="171"/>
      <c r="Y114" s="171"/>
      <c r="Z114" s="171"/>
      <c r="AA114" s="171"/>
      <c r="AB114" s="171"/>
      <c r="AC114" s="171"/>
      <c r="AD114" s="171"/>
      <c r="AE114" s="167"/>
      <c r="AF114" s="166"/>
      <c r="AG114" s="171"/>
      <c r="AH114" s="171"/>
      <c r="AI114" s="171"/>
      <c r="AJ114" s="171"/>
      <c r="AK114" s="171"/>
      <c r="AL114" s="171"/>
      <c r="AM114" s="171"/>
      <c r="AN114" s="171"/>
      <c r="AO114" s="171"/>
      <c r="AP114" s="171"/>
      <c r="AQ114" s="171"/>
      <c r="AR114" s="167"/>
      <c r="AS114" s="166"/>
      <c r="AT114" s="166"/>
      <c r="AU114" s="171"/>
      <c r="AV114" s="171"/>
      <c r="AW114" s="171"/>
      <c r="AX114" s="171"/>
      <c r="AY114" s="171"/>
      <c r="AZ114" s="171"/>
      <c r="BA114" s="171"/>
      <c r="BB114" s="171"/>
      <c r="BC114" s="171"/>
      <c r="BD114" s="171"/>
      <c r="BE114" s="167"/>
      <c r="BF114" s="166"/>
      <c r="BG114" s="166"/>
      <c r="BH114" s="171"/>
      <c r="BI114" s="171"/>
      <c r="BJ114" s="171"/>
      <c r="BK114" s="171"/>
      <c r="BL114" s="171"/>
      <c r="BM114" s="171"/>
      <c r="BN114" s="171"/>
      <c r="BO114" s="171"/>
      <c r="BP114" s="171"/>
      <c r="BQ114" s="171"/>
      <c r="BR114" s="168"/>
      <c r="BS114" s="142"/>
      <c r="BT114" s="142"/>
      <c r="BU114" s="142"/>
      <c r="BV114" s="142"/>
      <c r="BW114" s="142"/>
      <c r="BX114" s="142"/>
      <c r="BY114" s="142"/>
      <c r="BZ114" s="142"/>
      <c r="CA114" s="142"/>
      <c r="CB114" s="142"/>
      <c r="CC114" s="142"/>
      <c r="CD114" s="142"/>
      <c r="CE114" s="142"/>
      <c r="CF114" s="142"/>
      <c r="CG114" s="142"/>
      <c r="CH114" s="142"/>
      <c r="CI114" s="142"/>
      <c r="CJ114" s="142"/>
      <c r="CK114" s="142"/>
      <c r="CL114" s="142"/>
      <c r="CM114" s="142"/>
      <c r="CN114" s="142"/>
      <c r="CO114" s="142"/>
      <c r="CP114" s="142"/>
      <c r="CQ114" s="142"/>
      <c r="CR114" s="142"/>
      <c r="CS114" s="142"/>
      <c r="CT114" s="142"/>
      <c r="CU114" s="142"/>
      <c r="CV114" s="142"/>
      <c r="CW114" s="142"/>
      <c r="CX114" s="142"/>
      <c r="CY114" s="142"/>
      <c r="CZ114" s="142"/>
      <c r="DA114" s="142"/>
      <c r="DB114" s="142"/>
      <c r="DC114" s="142"/>
      <c r="DD114" s="142"/>
      <c r="DE114" s="142"/>
      <c r="DF114" s="142"/>
      <c r="DG114" s="142"/>
      <c r="DH114" s="142"/>
      <c r="DI114" s="142"/>
      <c r="DJ114" s="142"/>
      <c r="DK114" s="142"/>
      <c r="DL114" s="142"/>
      <c r="DM114" s="142"/>
      <c r="DN114" s="142"/>
      <c r="DO114" s="142"/>
      <c r="DP114" s="142"/>
      <c r="DQ114" s="142"/>
      <c r="DR114" s="142"/>
      <c r="DS114" s="142"/>
      <c r="DT114" s="142"/>
      <c r="DU114" s="142"/>
      <c r="DV114" s="142"/>
      <c r="DW114" s="142"/>
      <c r="DX114" s="142"/>
      <c r="DY114" s="142"/>
      <c r="DZ114" s="142"/>
      <c r="EA114" s="142"/>
      <c r="EB114" s="142"/>
      <c r="EC114" s="142"/>
      <c r="ED114" s="142"/>
      <c r="EE114" s="142"/>
      <c r="EF114" s="142"/>
      <c r="EG114" s="142"/>
      <c r="EH114" s="142"/>
      <c r="EI114" s="142"/>
      <c r="EJ114" s="142"/>
      <c r="EK114" s="142"/>
      <c r="EL114" s="142"/>
      <c r="EM114" s="142"/>
      <c r="EN114" s="142"/>
      <c r="EO114" s="142"/>
      <c r="EP114" s="142"/>
      <c r="EQ114" s="142"/>
      <c r="ER114" s="142"/>
      <c r="ES114" s="142"/>
      <c r="ET114" s="142"/>
      <c r="EU114" s="142"/>
      <c r="EV114" s="142"/>
      <c r="EW114" s="142"/>
      <c r="EX114" s="142"/>
      <c r="EY114" s="142"/>
      <c r="EZ114" s="142"/>
      <c r="FA114" s="142"/>
      <c r="FB114" s="142"/>
      <c r="FC114" s="142"/>
      <c r="FD114" s="142"/>
      <c r="FE114" s="142"/>
      <c r="FF114" s="142"/>
      <c r="FG114" s="142"/>
      <c r="FH114" s="142"/>
      <c r="FI114" s="142"/>
      <c r="FJ114" s="142"/>
      <c r="FK114" s="142"/>
      <c r="FL114" s="142"/>
      <c r="FM114" s="142"/>
    </row>
    <row r="115" spans="1:169" hidden="1" outlineLevel="2" x14ac:dyDescent="0.35">
      <c r="A115" s="203" t="s">
        <v>91</v>
      </c>
      <c r="B115" s="238">
        <v>180000</v>
      </c>
      <c r="C115" s="238"/>
      <c r="D115" s="239" t="e">
        <f>#REF!</f>
        <v>#REF!</v>
      </c>
      <c r="E115" s="239" t="e">
        <f>#REF!</f>
        <v>#REF!</v>
      </c>
      <c r="F115" s="239" t="e">
        <f>#REF!</f>
        <v>#REF!</v>
      </c>
      <c r="G115" s="239" t="e">
        <f>#REF!</f>
        <v>#REF!</v>
      </c>
      <c r="H115" s="239" t="e">
        <f>#REF!</f>
        <v>#REF!</v>
      </c>
      <c r="I115" s="239" t="e">
        <f>#REF!</f>
        <v>#REF!</v>
      </c>
      <c r="J115" s="223"/>
      <c r="K115" s="166"/>
      <c r="L115" s="166"/>
      <c r="M115" s="166"/>
      <c r="N115" s="166"/>
      <c r="O115" s="166"/>
      <c r="P115" s="166"/>
      <c r="Q115" s="166"/>
      <c r="R115" s="167"/>
      <c r="S115" s="166"/>
      <c r="T115" s="166"/>
      <c r="U115" s="166"/>
      <c r="V115" s="166"/>
      <c r="W115" s="166"/>
      <c r="X115" s="166"/>
      <c r="Y115" s="166"/>
      <c r="Z115" s="166"/>
      <c r="AA115" s="166"/>
      <c r="AB115" s="166"/>
      <c r="AC115" s="166"/>
      <c r="AD115" s="166"/>
      <c r="AE115" s="167"/>
      <c r="AF115" s="166"/>
      <c r="AG115" s="166"/>
      <c r="AH115" s="166"/>
      <c r="AI115" s="166"/>
      <c r="AJ115" s="166"/>
      <c r="AK115" s="166"/>
      <c r="AL115" s="166"/>
      <c r="AM115" s="166"/>
      <c r="AN115" s="166"/>
      <c r="AO115" s="166"/>
      <c r="AP115" s="166"/>
      <c r="AQ115" s="166"/>
      <c r="AR115" s="167"/>
      <c r="AS115" s="166"/>
      <c r="AT115" s="166"/>
      <c r="AU115" s="166"/>
      <c r="AV115" s="166"/>
      <c r="AW115" s="166"/>
      <c r="AX115" s="166"/>
      <c r="AY115" s="166"/>
      <c r="AZ115" s="166"/>
      <c r="BA115" s="166"/>
      <c r="BB115" s="166"/>
      <c r="BC115" s="166"/>
      <c r="BD115" s="166"/>
      <c r="BE115" s="167"/>
      <c r="BF115" s="166"/>
      <c r="BG115" s="166"/>
      <c r="BH115" s="166"/>
      <c r="BI115" s="166"/>
      <c r="BJ115" s="166"/>
      <c r="BK115" s="166"/>
      <c r="BL115" s="166"/>
      <c r="BM115" s="166"/>
      <c r="BN115" s="166"/>
      <c r="BO115" s="166"/>
      <c r="BP115" s="166"/>
      <c r="BQ115" s="166"/>
      <c r="BR115" s="168"/>
      <c r="BS115" s="142"/>
      <c r="BT115" s="142"/>
      <c r="BU115" s="142"/>
      <c r="BV115" s="142"/>
      <c r="BW115" s="142"/>
      <c r="BX115" s="142"/>
      <c r="BY115" s="142"/>
      <c r="BZ115" s="142"/>
      <c r="CA115" s="142"/>
      <c r="CB115" s="142"/>
      <c r="CC115" s="142"/>
      <c r="CD115" s="142"/>
      <c r="CE115" s="142"/>
      <c r="CF115" s="142"/>
      <c r="CG115" s="142"/>
      <c r="CH115" s="142"/>
      <c r="CI115" s="142"/>
      <c r="CJ115" s="142"/>
      <c r="CK115" s="142"/>
      <c r="CL115" s="142"/>
      <c r="CM115" s="142"/>
      <c r="CN115" s="142"/>
      <c r="CO115" s="142"/>
      <c r="CP115" s="142"/>
      <c r="CQ115" s="142"/>
      <c r="CR115" s="142"/>
      <c r="CS115" s="142"/>
      <c r="CT115" s="142"/>
      <c r="CU115" s="142"/>
      <c r="CV115" s="142"/>
      <c r="CW115" s="142"/>
      <c r="CX115" s="142"/>
      <c r="CY115" s="142"/>
      <c r="CZ115" s="142"/>
      <c r="DA115" s="142"/>
      <c r="DB115" s="142"/>
      <c r="DC115" s="142"/>
      <c r="DD115" s="142"/>
      <c r="DE115" s="142"/>
      <c r="DF115" s="142"/>
      <c r="DG115" s="142"/>
      <c r="DH115" s="142"/>
      <c r="DI115" s="142"/>
      <c r="DJ115" s="142"/>
      <c r="DK115" s="142"/>
      <c r="DL115" s="142"/>
      <c r="DM115" s="142"/>
      <c r="DN115" s="142"/>
      <c r="DO115" s="142"/>
      <c r="DP115" s="142"/>
      <c r="DQ115" s="142"/>
      <c r="DR115" s="142"/>
      <c r="DS115" s="142"/>
      <c r="DT115" s="142"/>
      <c r="DU115" s="142"/>
      <c r="DV115" s="142"/>
      <c r="DW115" s="142"/>
      <c r="DX115" s="142"/>
      <c r="DY115" s="142"/>
      <c r="DZ115" s="142"/>
      <c r="EA115" s="142"/>
      <c r="EB115" s="142"/>
      <c r="EC115" s="142"/>
      <c r="ED115" s="142"/>
      <c r="EE115" s="142"/>
      <c r="EF115" s="142"/>
      <c r="EG115" s="142"/>
      <c r="EH115" s="142"/>
      <c r="EI115" s="142"/>
      <c r="EJ115" s="142"/>
      <c r="EK115" s="142"/>
      <c r="EL115" s="142"/>
      <c r="EM115" s="142"/>
      <c r="EN115" s="142"/>
      <c r="EO115" s="142"/>
      <c r="EP115" s="142"/>
      <c r="EQ115" s="142"/>
      <c r="ER115" s="142"/>
      <c r="ES115" s="142"/>
      <c r="ET115" s="142"/>
      <c r="EU115" s="142"/>
      <c r="EV115" s="142"/>
      <c r="EW115" s="142"/>
      <c r="EX115" s="142"/>
      <c r="EY115" s="142"/>
      <c r="EZ115" s="142"/>
      <c r="FA115" s="142"/>
      <c r="FB115" s="142"/>
      <c r="FC115" s="142"/>
      <c r="FD115" s="142"/>
      <c r="FE115" s="142"/>
      <c r="FF115" s="142"/>
      <c r="FG115" s="142"/>
      <c r="FH115" s="142"/>
      <c r="FI115" s="142"/>
      <c r="FJ115" s="142"/>
      <c r="FK115" s="142"/>
      <c r="FL115" s="142"/>
      <c r="FM115" s="142"/>
    </row>
    <row r="116" spans="1:169" hidden="1" outlineLevel="2" x14ac:dyDescent="0.35">
      <c r="A116" s="204" t="s">
        <v>92</v>
      </c>
      <c r="B116" s="237">
        <v>100000</v>
      </c>
      <c r="C116" s="237"/>
      <c r="D116" s="240" t="e">
        <f>#REF!</f>
        <v>#REF!</v>
      </c>
      <c r="E116" s="240" t="e">
        <f>#REF!</f>
        <v>#REF!</v>
      </c>
      <c r="F116" s="240" t="e">
        <f>#REF!</f>
        <v>#REF!</v>
      </c>
      <c r="G116" s="240" t="e">
        <f>#REF!</f>
        <v>#REF!</v>
      </c>
      <c r="H116" s="240" t="e">
        <f>#REF!</f>
        <v>#REF!</v>
      </c>
      <c r="I116" s="240" t="e">
        <f>#REF!</f>
        <v>#REF!</v>
      </c>
      <c r="J116" s="223"/>
      <c r="K116" s="166"/>
      <c r="L116" s="166"/>
      <c r="M116" s="166"/>
      <c r="N116" s="166"/>
      <c r="O116" s="166"/>
      <c r="P116" s="166"/>
      <c r="Q116" s="166"/>
      <c r="R116" s="167"/>
      <c r="S116" s="166"/>
      <c r="T116" s="166"/>
      <c r="U116" s="166"/>
      <c r="V116" s="166"/>
      <c r="W116" s="166"/>
      <c r="X116" s="166"/>
      <c r="Y116" s="166"/>
      <c r="Z116" s="166"/>
      <c r="AA116" s="166"/>
      <c r="AB116" s="166"/>
      <c r="AC116" s="166"/>
      <c r="AD116" s="166"/>
      <c r="AE116" s="167"/>
      <c r="AF116" s="166"/>
      <c r="AG116" s="166"/>
      <c r="AH116" s="166"/>
      <c r="AI116" s="166"/>
      <c r="AJ116" s="166"/>
      <c r="AK116" s="166"/>
      <c r="AL116" s="166"/>
      <c r="AM116" s="166"/>
      <c r="AN116" s="166"/>
      <c r="AO116" s="166"/>
      <c r="AP116" s="166"/>
      <c r="AQ116" s="166"/>
      <c r="AR116" s="167"/>
      <c r="AS116" s="166"/>
      <c r="AT116" s="166"/>
      <c r="AU116" s="166"/>
      <c r="AV116" s="166"/>
      <c r="AW116" s="166"/>
      <c r="AX116" s="166"/>
      <c r="AY116" s="166"/>
      <c r="AZ116" s="166"/>
      <c r="BA116" s="166"/>
      <c r="BB116" s="166"/>
      <c r="BC116" s="166"/>
      <c r="BD116" s="166"/>
      <c r="BE116" s="167"/>
      <c r="BF116" s="166"/>
      <c r="BG116" s="166"/>
      <c r="BH116" s="166"/>
      <c r="BI116" s="166"/>
      <c r="BJ116" s="166"/>
      <c r="BK116" s="166"/>
      <c r="BL116" s="166"/>
      <c r="BM116" s="166"/>
      <c r="BN116" s="166"/>
      <c r="BO116" s="166"/>
      <c r="BP116" s="166"/>
      <c r="BQ116" s="166"/>
      <c r="BR116" s="168"/>
      <c r="BS116" s="142"/>
      <c r="BT116" s="142"/>
      <c r="BU116" s="142"/>
      <c r="BV116" s="142"/>
      <c r="BW116" s="142"/>
      <c r="BX116" s="142"/>
      <c r="BY116" s="142"/>
      <c r="BZ116" s="142"/>
      <c r="CA116" s="142"/>
      <c r="CB116" s="142"/>
      <c r="CC116" s="142"/>
      <c r="CD116" s="142"/>
      <c r="CE116" s="142"/>
      <c r="CF116" s="142"/>
      <c r="CG116" s="142"/>
      <c r="CH116" s="142"/>
      <c r="CI116" s="142"/>
      <c r="CJ116" s="142"/>
      <c r="CK116" s="142"/>
      <c r="CL116" s="142"/>
      <c r="CM116" s="142"/>
      <c r="CN116" s="142"/>
      <c r="CO116" s="142"/>
      <c r="CP116" s="142"/>
      <c r="CQ116" s="142"/>
      <c r="CR116" s="142"/>
      <c r="CS116" s="142"/>
      <c r="CT116" s="142"/>
      <c r="CU116" s="142"/>
      <c r="CV116" s="142"/>
      <c r="CW116" s="142"/>
      <c r="CX116" s="142"/>
      <c r="CY116" s="142"/>
      <c r="CZ116" s="142"/>
      <c r="DA116" s="142"/>
      <c r="DB116" s="142"/>
      <c r="DC116" s="142"/>
      <c r="DD116" s="142"/>
      <c r="DE116" s="142"/>
      <c r="DF116" s="142"/>
      <c r="DG116" s="142"/>
      <c r="DH116" s="142"/>
      <c r="DI116" s="142"/>
      <c r="DJ116" s="142"/>
      <c r="DK116" s="142"/>
      <c r="DL116" s="142"/>
      <c r="DM116" s="142"/>
      <c r="DN116" s="142"/>
      <c r="DO116" s="142"/>
      <c r="DP116" s="142"/>
      <c r="DQ116" s="142"/>
      <c r="DR116" s="142"/>
      <c r="DS116" s="142"/>
      <c r="DT116" s="142"/>
      <c r="DU116" s="142"/>
      <c r="DV116" s="142"/>
      <c r="DW116" s="142"/>
      <c r="DX116" s="142"/>
      <c r="DY116" s="142"/>
      <c r="DZ116" s="142"/>
      <c r="EA116" s="142"/>
      <c r="EB116" s="142"/>
      <c r="EC116" s="142"/>
      <c r="ED116" s="142"/>
      <c r="EE116" s="142"/>
      <c r="EF116" s="142"/>
      <c r="EG116" s="142"/>
      <c r="EH116" s="142"/>
      <c r="EI116" s="142"/>
      <c r="EJ116" s="142"/>
      <c r="EK116" s="142"/>
      <c r="EL116" s="142"/>
      <c r="EM116" s="142"/>
      <c r="EN116" s="142"/>
      <c r="EO116" s="142"/>
      <c r="EP116" s="142"/>
      <c r="EQ116" s="142"/>
      <c r="ER116" s="142"/>
      <c r="ES116" s="142"/>
      <c r="ET116" s="142"/>
      <c r="EU116" s="142"/>
      <c r="EV116" s="142"/>
      <c r="EW116" s="142"/>
      <c r="EX116" s="142"/>
      <c r="EY116" s="142"/>
      <c r="EZ116" s="142"/>
      <c r="FA116" s="142"/>
      <c r="FB116" s="142"/>
      <c r="FC116" s="142"/>
      <c r="FD116" s="142"/>
      <c r="FE116" s="142"/>
      <c r="FF116" s="142"/>
      <c r="FG116" s="142"/>
      <c r="FH116" s="142"/>
      <c r="FI116" s="142"/>
      <c r="FJ116" s="142"/>
      <c r="FK116" s="142"/>
      <c r="FL116" s="142"/>
      <c r="FM116" s="142"/>
    </row>
    <row r="117" spans="1:169" hidden="1" outlineLevel="2" x14ac:dyDescent="0.35">
      <c r="A117" s="205" t="s">
        <v>93</v>
      </c>
      <c r="B117" s="237">
        <v>90000</v>
      </c>
      <c r="C117" s="237"/>
      <c r="D117" s="240" t="e">
        <f>#REF!</f>
        <v>#REF!</v>
      </c>
      <c r="E117" s="240" t="e">
        <f>#REF!</f>
        <v>#REF!</v>
      </c>
      <c r="F117" s="240" t="e">
        <f>#REF!</f>
        <v>#REF!</v>
      </c>
      <c r="G117" s="240" t="e">
        <f>#REF!</f>
        <v>#REF!</v>
      </c>
      <c r="H117" s="240" t="e">
        <f>#REF!</f>
        <v>#REF!</v>
      </c>
      <c r="I117" s="240" t="e">
        <f>#REF!</f>
        <v>#REF!</v>
      </c>
      <c r="J117" s="223"/>
      <c r="K117" s="166"/>
      <c r="L117" s="166"/>
      <c r="M117" s="166"/>
      <c r="N117" s="166"/>
      <c r="O117" s="166"/>
      <c r="P117" s="166"/>
      <c r="Q117" s="166"/>
      <c r="R117" s="167"/>
      <c r="S117" s="166"/>
      <c r="T117" s="166"/>
      <c r="U117" s="166"/>
      <c r="V117" s="166"/>
      <c r="W117" s="166"/>
      <c r="X117" s="166"/>
      <c r="Y117" s="166"/>
      <c r="Z117" s="166"/>
      <c r="AA117" s="166"/>
      <c r="AB117" s="166"/>
      <c r="AC117" s="166"/>
      <c r="AD117" s="166"/>
      <c r="AE117" s="167"/>
      <c r="AF117" s="166"/>
      <c r="AG117" s="166"/>
      <c r="AH117" s="166"/>
      <c r="AI117" s="166"/>
      <c r="AJ117" s="166"/>
      <c r="AK117" s="166"/>
      <c r="AL117" s="166"/>
      <c r="AM117" s="166"/>
      <c r="AN117" s="166"/>
      <c r="AO117" s="166"/>
      <c r="AP117" s="166"/>
      <c r="AQ117" s="166"/>
      <c r="AR117" s="167"/>
      <c r="AS117" s="166"/>
      <c r="AT117" s="166"/>
      <c r="AU117" s="166"/>
      <c r="AV117" s="166"/>
      <c r="AW117" s="166"/>
      <c r="AX117" s="166"/>
      <c r="AY117" s="166"/>
      <c r="AZ117" s="166"/>
      <c r="BA117" s="166"/>
      <c r="BB117" s="166"/>
      <c r="BC117" s="166"/>
      <c r="BD117" s="166"/>
      <c r="BE117" s="167"/>
      <c r="BF117" s="166"/>
      <c r="BG117" s="166"/>
      <c r="BH117" s="166"/>
      <c r="BI117" s="166"/>
      <c r="BJ117" s="166"/>
      <c r="BK117" s="166"/>
      <c r="BL117" s="166"/>
      <c r="BM117" s="166"/>
      <c r="BN117" s="166"/>
      <c r="BO117" s="166"/>
      <c r="BP117" s="166"/>
      <c r="BQ117" s="166"/>
      <c r="BR117" s="168"/>
      <c r="BS117" s="142"/>
      <c r="BT117" s="142"/>
      <c r="BU117" s="142"/>
      <c r="BV117" s="142"/>
      <c r="BW117" s="142"/>
      <c r="BX117" s="142"/>
      <c r="BY117" s="142"/>
      <c r="BZ117" s="142"/>
      <c r="CA117" s="142"/>
      <c r="CB117" s="142"/>
      <c r="CC117" s="142"/>
      <c r="CD117" s="142"/>
      <c r="CE117" s="142"/>
      <c r="CF117" s="142"/>
      <c r="CG117" s="142"/>
      <c r="CH117" s="142"/>
      <c r="CI117" s="142"/>
      <c r="CJ117" s="142"/>
      <c r="CK117" s="142"/>
      <c r="CL117" s="142"/>
      <c r="CM117" s="142"/>
      <c r="CN117" s="142"/>
      <c r="CO117" s="142"/>
      <c r="CP117" s="142"/>
      <c r="CQ117" s="142"/>
      <c r="CR117" s="142"/>
      <c r="CS117" s="142"/>
      <c r="CT117" s="142"/>
      <c r="CU117" s="142"/>
      <c r="CV117" s="142"/>
      <c r="CW117" s="142"/>
      <c r="CX117" s="142"/>
      <c r="CY117" s="142"/>
      <c r="CZ117" s="142"/>
      <c r="DA117" s="142"/>
      <c r="DB117" s="142"/>
      <c r="DC117" s="142"/>
      <c r="DD117" s="142"/>
      <c r="DE117" s="142"/>
      <c r="DF117" s="142"/>
      <c r="DG117" s="142"/>
      <c r="DH117" s="142"/>
      <c r="DI117" s="142"/>
      <c r="DJ117" s="142"/>
      <c r="DK117" s="142"/>
      <c r="DL117" s="142"/>
      <c r="DM117" s="142"/>
      <c r="DN117" s="142"/>
      <c r="DO117" s="142"/>
      <c r="DP117" s="142"/>
      <c r="DQ117" s="142"/>
      <c r="DR117" s="142"/>
      <c r="DS117" s="142"/>
      <c r="DT117" s="142"/>
      <c r="DU117" s="142"/>
      <c r="DV117" s="142"/>
      <c r="DW117" s="142"/>
      <c r="DX117" s="142"/>
      <c r="DY117" s="142"/>
      <c r="DZ117" s="142"/>
      <c r="EA117" s="142"/>
      <c r="EB117" s="142"/>
      <c r="EC117" s="142"/>
      <c r="ED117" s="142"/>
      <c r="EE117" s="142"/>
      <c r="EF117" s="142"/>
      <c r="EG117" s="142"/>
      <c r="EH117" s="142"/>
      <c r="EI117" s="142"/>
      <c r="EJ117" s="142"/>
      <c r="EK117" s="142"/>
      <c r="EL117" s="142"/>
      <c r="EM117" s="142"/>
      <c r="EN117" s="142"/>
      <c r="EO117" s="142"/>
      <c r="EP117" s="142"/>
      <c r="EQ117" s="142"/>
      <c r="ER117" s="142"/>
      <c r="ES117" s="142"/>
      <c r="ET117" s="142"/>
      <c r="EU117" s="142"/>
      <c r="EV117" s="142"/>
      <c r="EW117" s="142"/>
      <c r="EX117" s="142"/>
      <c r="EY117" s="142"/>
      <c r="EZ117" s="142"/>
      <c r="FA117" s="142"/>
      <c r="FB117" s="142"/>
      <c r="FC117" s="142"/>
      <c r="FD117" s="142"/>
      <c r="FE117" s="142"/>
      <c r="FF117" s="142"/>
      <c r="FG117" s="142"/>
      <c r="FH117" s="142"/>
      <c r="FI117" s="142"/>
      <c r="FJ117" s="142"/>
      <c r="FK117" s="142"/>
      <c r="FL117" s="142"/>
      <c r="FM117" s="142"/>
    </row>
    <row r="118" spans="1:169" hidden="1" outlineLevel="2" x14ac:dyDescent="0.35">
      <c r="A118" s="204" t="s">
        <v>94</v>
      </c>
      <c r="B118" s="237">
        <v>100000</v>
      </c>
      <c r="C118" s="237"/>
      <c r="D118" s="240" t="e">
        <f>#REF!</f>
        <v>#REF!</v>
      </c>
      <c r="E118" s="240" t="e">
        <f>#REF!</f>
        <v>#REF!</v>
      </c>
      <c r="F118" s="240" t="e">
        <f>#REF!</f>
        <v>#REF!</v>
      </c>
      <c r="G118" s="240" t="e">
        <f>#REF!</f>
        <v>#REF!</v>
      </c>
      <c r="H118" s="240" t="e">
        <f>#REF!</f>
        <v>#REF!</v>
      </c>
      <c r="I118" s="240" t="e">
        <f>#REF!</f>
        <v>#REF!</v>
      </c>
      <c r="J118" s="223"/>
      <c r="K118" s="166"/>
      <c r="L118" s="166"/>
      <c r="M118" s="166"/>
      <c r="N118" s="166"/>
      <c r="O118" s="166"/>
      <c r="P118" s="166"/>
      <c r="Q118" s="166"/>
      <c r="R118" s="167"/>
      <c r="S118" s="166"/>
      <c r="T118" s="166"/>
      <c r="U118" s="166"/>
      <c r="V118" s="166"/>
      <c r="W118" s="166"/>
      <c r="X118" s="166"/>
      <c r="Y118" s="166"/>
      <c r="Z118" s="166"/>
      <c r="AA118" s="166"/>
      <c r="AB118" s="166"/>
      <c r="AC118" s="166"/>
      <c r="AD118" s="166"/>
      <c r="AE118" s="167"/>
      <c r="AF118" s="166"/>
      <c r="AG118" s="166"/>
      <c r="AH118" s="166"/>
      <c r="AI118" s="166"/>
      <c r="AJ118" s="166"/>
      <c r="AK118" s="166"/>
      <c r="AL118" s="166"/>
      <c r="AM118" s="166"/>
      <c r="AN118" s="166"/>
      <c r="AO118" s="166"/>
      <c r="AP118" s="166"/>
      <c r="AQ118" s="166"/>
      <c r="AR118" s="167"/>
      <c r="AS118" s="166"/>
      <c r="AT118" s="166"/>
      <c r="AU118" s="166"/>
      <c r="AV118" s="166"/>
      <c r="AW118" s="166"/>
      <c r="AX118" s="166"/>
      <c r="AY118" s="166"/>
      <c r="AZ118" s="166"/>
      <c r="BA118" s="166"/>
      <c r="BB118" s="166"/>
      <c r="BC118" s="166"/>
      <c r="BD118" s="166"/>
      <c r="BE118" s="167"/>
      <c r="BF118" s="166"/>
      <c r="BG118" s="166"/>
      <c r="BH118" s="166"/>
      <c r="BI118" s="166"/>
      <c r="BJ118" s="166"/>
      <c r="BK118" s="166"/>
      <c r="BL118" s="166"/>
      <c r="BM118" s="166"/>
      <c r="BN118" s="166"/>
      <c r="BO118" s="166"/>
      <c r="BP118" s="166"/>
      <c r="BQ118" s="166"/>
      <c r="BR118" s="168"/>
      <c r="BS118" s="142"/>
      <c r="BT118" s="142"/>
      <c r="BU118" s="142"/>
      <c r="BV118" s="142"/>
      <c r="BW118" s="142"/>
      <c r="BX118" s="142"/>
      <c r="BY118" s="142"/>
      <c r="BZ118" s="142"/>
      <c r="CA118" s="142"/>
      <c r="CB118" s="142"/>
      <c r="CC118" s="142"/>
      <c r="CD118" s="142"/>
      <c r="CE118" s="142"/>
      <c r="CF118" s="142"/>
      <c r="CG118" s="142"/>
      <c r="CH118" s="142"/>
      <c r="CI118" s="142"/>
      <c r="CJ118" s="142"/>
      <c r="CK118" s="142"/>
      <c r="CL118" s="142"/>
      <c r="CM118" s="142"/>
      <c r="CN118" s="142"/>
      <c r="CO118" s="142"/>
      <c r="CP118" s="142"/>
      <c r="CQ118" s="142"/>
      <c r="CR118" s="142"/>
      <c r="CS118" s="142"/>
      <c r="CT118" s="142"/>
      <c r="CU118" s="142"/>
      <c r="CV118" s="142"/>
      <c r="CW118" s="142"/>
      <c r="CX118" s="142"/>
      <c r="CY118" s="142"/>
      <c r="CZ118" s="142"/>
      <c r="DA118" s="142"/>
      <c r="DB118" s="142"/>
      <c r="DC118" s="142"/>
      <c r="DD118" s="142"/>
      <c r="DE118" s="142"/>
      <c r="DF118" s="142"/>
      <c r="DG118" s="142"/>
      <c r="DH118" s="142"/>
      <c r="DI118" s="142"/>
      <c r="DJ118" s="142"/>
      <c r="DK118" s="142"/>
      <c r="DL118" s="142"/>
      <c r="DM118" s="142"/>
      <c r="DN118" s="142"/>
      <c r="DO118" s="142"/>
      <c r="DP118" s="142"/>
      <c r="DQ118" s="142"/>
      <c r="DR118" s="142"/>
      <c r="DS118" s="142"/>
      <c r="DT118" s="142"/>
      <c r="DU118" s="142"/>
      <c r="DV118" s="142"/>
      <c r="DW118" s="142"/>
      <c r="DX118" s="142"/>
      <c r="DY118" s="142"/>
      <c r="DZ118" s="142"/>
      <c r="EA118" s="142"/>
      <c r="EB118" s="142"/>
      <c r="EC118" s="142"/>
      <c r="ED118" s="142"/>
      <c r="EE118" s="142"/>
      <c r="EF118" s="142"/>
      <c r="EG118" s="142"/>
      <c r="EH118" s="142"/>
      <c r="EI118" s="142"/>
      <c r="EJ118" s="142"/>
      <c r="EK118" s="142"/>
      <c r="EL118" s="142"/>
      <c r="EM118" s="142"/>
      <c r="EN118" s="142"/>
      <c r="EO118" s="142"/>
      <c r="EP118" s="142"/>
      <c r="EQ118" s="142"/>
      <c r="ER118" s="142"/>
      <c r="ES118" s="142"/>
      <c r="ET118" s="142"/>
      <c r="EU118" s="142"/>
      <c r="EV118" s="142"/>
      <c r="EW118" s="142"/>
      <c r="EX118" s="142"/>
      <c r="EY118" s="142"/>
      <c r="EZ118" s="142"/>
      <c r="FA118" s="142"/>
      <c r="FB118" s="142"/>
      <c r="FC118" s="142"/>
      <c r="FD118" s="142"/>
      <c r="FE118" s="142"/>
      <c r="FF118" s="142"/>
      <c r="FG118" s="142"/>
      <c r="FH118" s="142"/>
      <c r="FI118" s="142"/>
      <c r="FJ118" s="142"/>
      <c r="FK118" s="142"/>
      <c r="FL118" s="142"/>
      <c r="FM118" s="142"/>
    </row>
    <row r="119" spans="1:169" hidden="1" outlineLevel="2" x14ac:dyDescent="0.35">
      <c r="A119" s="206" t="s">
        <v>95</v>
      </c>
      <c r="B119" s="237">
        <v>70000</v>
      </c>
      <c r="C119" s="237"/>
      <c r="D119" s="240" t="e">
        <f>#REF!</f>
        <v>#REF!</v>
      </c>
      <c r="E119" s="240" t="e">
        <f>#REF!</f>
        <v>#REF!</v>
      </c>
      <c r="F119" s="240" t="e">
        <f>#REF!</f>
        <v>#REF!</v>
      </c>
      <c r="G119" s="240" t="e">
        <f>#REF!</f>
        <v>#REF!</v>
      </c>
      <c r="H119" s="240" t="e">
        <f>#REF!</f>
        <v>#REF!</v>
      </c>
      <c r="I119" s="240" t="e">
        <f>#REF!</f>
        <v>#REF!</v>
      </c>
      <c r="J119" s="223"/>
      <c r="K119" s="166"/>
      <c r="L119" s="166"/>
      <c r="M119" s="166"/>
      <c r="N119" s="166"/>
      <c r="O119" s="166"/>
      <c r="P119" s="166"/>
      <c r="Q119" s="166"/>
      <c r="R119" s="167"/>
      <c r="S119" s="166"/>
      <c r="T119" s="166"/>
      <c r="U119" s="166"/>
      <c r="V119" s="166"/>
      <c r="W119" s="166"/>
      <c r="X119" s="166"/>
      <c r="Y119" s="166"/>
      <c r="Z119" s="166"/>
      <c r="AA119" s="166"/>
      <c r="AB119" s="166"/>
      <c r="AC119" s="166"/>
      <c r="AD119" s="166"/>
      <c r="AE119" s="167"/>
      <c r="AF119" s="166"/>
      <c r="AG119" s="166"/>
      <c r="AH119" s="166"/>
      <c r="AI119" s="166"/>
      <c r="AJ119" s="166"/>
      <c r="AK119" s="166"/>
      <c r="AL119" s="166"/>
      <c r="AM119" s="166"/>
      <c r="AN119" s="166"/>
      <c r="AO119" s="166"/>
      <c r="AP119" s="166"/>
      <c r="AQ119" s="166"/>
      <c r="AR119" s="167"/>
      <c r="AS119" s="166"/>
      <c r="AT119" s="166"/>
      <c r="AU119" s="166"/>
      <c r="AV119" s="166"/>
      <c r="AW119" s="166"/>
      <c r="AX119" s="166"/>
      <c r="AY119" s="166"/>
      <c r="AZ119" s="166"/>
      <c r="BA119" s="166"/>
      <c r="BB119" s="166"/>
      <c r="BC119" s="166"/>
      <c r="BD119" s="166"/>
      <c r="BE119" s="167"/>
      <c r="BF119" s="166"/>
      <c r="BG119" s="166"/>
      <c r="BH119" s="166"/>
      <c r="BI119" s="166"/>
      <c r="BJ119" s="166"/>
      <c r="BK119" s="166"/>
      <c r="BL119" s="166"/>
      <c r="BM119" s="166"/>
      <c r="BN119" s="166"/>
      <c r="BO119" s="166"/>
      <c r="BP119" s="166"/>
      <c r="BQ119" s="166"/>
      <c r="BR119" s="168"/>
      <c r="BS119" s="142"/>
      <c r="BT119" s="142"/>
      <c r="BU119" s="142"/>
      <c r="BV119" s="142"/>
      <c r="BW119" s="142"/>
      <c r="BX119" s="142"/>
      <c r="BY119" s="142"/>
      <c r="BZ119" s="142"/>
      <c r="CA119" s="142"/>
      <c r="CB119" s="142"/>
      <c r="CC119" s="142"/>
      <c r="CD119" s="142"/>
      <c r="CE119" s="142"/>
      <c r="CF119" s="142"/>
      <c r="CG119" s="142"/>
      <c r="CH119" s="142"/>
      <c r="CI119" s="142"/>
      <c r="CJ119" s="142"/>
      <c r="CK119" s="142"/>
      <c r="CL119" s="142"/>
      <c r="CM119" s="142"/>
      <c r="CN119" s="142"/>
      <c r="CO119" s="142"/>
      <c r="CP119" s="142"/>
      <c r="CQ119" s="142"/>
      <c r="CR119" s="142"/>
      <c r="CS119" s="142"/>
      <c r="CT119" s="142"/>
      <c r="CU119" s="142"/>
      <c r="CV119" s="142"/>
      <c r="CW119" s="142"/>
      <c r="CX119" s="142"/>
      <c r="CY119" s="142"/>
      <c r="CZ119" s="142"/>
      <c r="DA119" s="142"/>
      <c r="DB119" s="142"/>
      <c r="DC119" s="142"/>
      <c r="DD119" s="142"/>
      <c r="DE119" s="142"/>
      <c r="DF119" s="142"/>
      <c r="DG119" s="142"/>
      <c r="DH119" s="142"/>
      <c r="DI119" s="142"/>
      <c r="DJ119" s="142"/>
      <c r="DK119" s="142"/>
      <c r="DL119" s="142"/>
      <c r="DM119" s="142"/>
      <c r="DN119" s="142"/>
      <c r="DO119" s="142"/>
      <c r="DP119" s="142"/>
      <c r="DQ119" s="142"/>
      <c r="DR119" s="142"/>
      <c r="DS119" s="142"/>
      <c r="DT119" s="142"/>
      <c r="DU119" s="142"/>
      <c r="DV119" s="142"/>
      <c r="DW119" s="142"/>
      <c r="DX119" s="142"/>
      <c r="DY119" s="142"/>
      <c r="DZ119" s="142"/>
      <c r="EA119" s="142"/>
      <c r="EB119" s="142"/>
      <c r="EC119" s="142"/>
      <c r="ED119" s="142"/>
      <c r="EE119" s="142"/>
      <c r="EF119" s="142"/>
      <c r="EG119" s="142"/>
      <c r="EH119" s="142"/>
      <c r="EI119" s="142"/>
      <c r="EJ119" s="142"/>
      <c r="EK119" s="142"/>
      <c r="EL119" s="142"/>
      <c r="EM119" s="142"/>
      <c r="EN119" s="142"/>
      <c r="EO119" s="142"/>
      <c r="EP119" s="142"/>
      <c r="EQ119" s="142"/>
      <c r="ER119" s="142"/>
      <c r="ES119" s="142"/>
      <c r="ET119" s="142"/>
      <c r="EU119" s="142"/>
      <c r="EV119" s="142"/>
      <c r="EW119" s="142"/>
      <c r="EX119" s="142"/>
      <c r="EY119" s="142"/>
      <c r="EZ119" s="142"/>
      <c r="FA119" s="142"/>
      <c r="FB119" s="142"/>
      <c r="FC119" s="142"/>
      <c r="FD119" s="142"/>
      <c r="FE119" s="142"/>
      <c r="FF119" s="142"/>
      <c r="FG119" s="142"/>
      <c r="FH119" s="142"/>
      <c r="FI119" s="142"/>
      <c r="FJ119" s="142"/>
      <c r="FK119" s="142"/>
      <c r="FL119" s="142"/>
      <c r="FM119" s="142"/>
    </row>
    <row r="120" spans="1:169" hidden="1" outlineLevel="2" x14ac:dyDescent="0.35">
      <c r="A120" s="206" t="s">
        <v>96</v>
      </c>
      <c r="B120" s="237">
        <v>60000</v>
      </c>
      <c r="C120" s="237"/>
      <c r="D120" s="240" t="e">
        <f>#REF!</f>
        <v>#REF!</v>
      </c>
      <c r="E120" s="240" t="e">
        <f>#REF!</f>
        <v>#REF!</v>
      </c>
      <c r="F120" s="240" t="e">
        <f>#REF!</f>
        <v>#REF!</v>
      </c>
      <c r="G120" s="240" t="e">
        <f>#REF!</f>
        <v>#REF!</v>
      </c>
      <c r="H120" s="240" t="e">
        <f>#REF!</f>
        <v>#REF!</v>
      </c>
      <c r="I120" s="240" t="e">
        <f>#REF!</f>
        <v>#REF!</v>
      </c>
      <c r="J120" s="223"/>
      <c r="K120" s="166"/>
      <c r="L120" s="166"/>
      <c r="M120" s="166"/>
      <c r="N120" s="166"/>
      <c r="O120" s="166"/>
      <c r="P120" s="166"/>
      <c r="Q120" s="166"/>
      <c r="R120" s="167"/>
      <c r="S120" s="166"/>
      <c r="T120" s="166"/>
      <c r="U120" s="166"/>
      <c r="V120" s="166"/>
      <c r="W120" s="166"/>
      <c r="X120" s="166"/>
      <c r="Y120" s="166"/>
      <c r="Z120" s="166"/>
      <c r="AA120" s="166"/>
      <c r="AB120" s="166"/>
      <c r="AC120" s="166"/>
      <c r="AD120" s="166"/>
      <c r="AE120" s="167"/>
      <c r="AF120" s="166"/>
      <c r="AG120" s="166"/>
      <c r="AH120" s="166"/>
      <c r="AI120" s="166"/>
      <c r="AJ120" s="166"/>
      <c r="AK120" s="166"/>
      <c r="AL120" s="166"/>
      <c r="AM120" s="166"/>
      <c r="AN120" s="166"/>
      <c r="AO120" s="166"/>
      <c r="AP120" s="166"/>
      <c r="AQ120" s="166"/>
      <c r="AR120" s="167"/>
      <c r="AS120" s="166"/>
      <c r="AT120" s="166"/>
      <c r="AU120" s="166"/>
      <c r="AV120" s="166"/>
      <c r="AW120" s="166"/>
      <c r="AX120" s="166"/>
      <c r="AY120" s="166"/>
      <c r="AZ120" s="166"/>
      <c r="BA120" s="166"/>
      <c r="BB120" s="166"/>
      <c r="BC120" s="166"/>
      <c r="BD120" s="166"/>
      <c r="BE120" s="167"/>
      <c r="BF120" s="166"/>
      <c r="BG120" s="166"/>
      <c r="BH120" s="166"/>
      <c r="BI120" s="166"/>
      <c r="BJ120" s="166"/>
      <c r="BK120" s="166"/>
      <c r="BL120" s="166"/>
      <c r="BM120" s="166"/>
      <c r="BN120" s="166"/>
      <c r="BO120" s="166"/>
      <c r="BP120" s="166"/>
      <c r="BQ120" s="166"/>
      <c r="BR120" s="168"/>
      <c r="BS120" s="142"/>
      <c r="BT120" s="142"/>
      <c r="BU120" s="142"/>
      <c r="BV120" s="142"/>
      <c r="BW120" s="142"/>
      <c r="BX120" s="142"/>
      <c r="BY120" s="142"/>
      <c r="BZ120" s="142"/>
      <c r="CA120" s="142"/>
      <c r="CB120" s="142"/>
      <c r="CC120" s="142"/>
      <c r="CD120" s="142"/>
      <c r="CE120" s="142"/>
      <c r="CF120" s="142"/>
      <c r="CG120" s="142"/>
      <c r="CH120" s="142"/>
      <c r="CI120" s="142"/>
      <c r="CJ120" s="142"/>
      <c r="CK120" s="142"/>
      <c r="CL120" s="142"/>
      <c r="CM120" s="142"/>
      <c r="CN120" s="142"/>
      <c r="CO120" s="142"/>
      <c r="CP120" s="142"/>
      <c r="CQ120" s="142"/>
      <c r="CR120" s="142"/>
      <c r="CS120" s="142"/>
      <c r="CT120" s="142"/>
      <c r="CU120" s="142"/>
      <c r="CV120" s="142"/>
      <c r="CW120" s="142"/>
      <c r="CX120" s="142"/>
      <c r="CY120" s="142"/>
      <c r="CZ120" s="142"/>
      <c r="DA120" s="142"/>
      <c r="DB120" s="142"/>
      <c r="DC120" s="142"/>
      <c r="DD120" s="142"/>
      <c r="DE120" s="142"/>
      <c r="DF120" s="142"/>
      <c r="DG120" s="142"/>
      <c r="DH120" s="142"/>
      <c r="DI120" s="142"/>
      <c r="DJ120" s="142"/>
      <c r="DK120" s="142"/>
      <c r="DL120" s="142"/>
      <c r="DM120" s="142"/>
      <c r="DN120" s="142"/>
      <c r="DO120" s="142"/>
      <c r="DP120" s="142"/>
      <c r="DQ120" s="142"/>
      <c r="DR120" s="142"/>
      <c r="DS120" s="142"/>
      <c r="DT120" s="142"/>
      <c r="DU120" s="142"/>
      <c r="DV120" s="142"/>
      <c r="DW120" s="142"/>
      <c r="DX120" s="142"/>
      <c r="DY120" s="142"/>
      <c r="DZ120" s="142"/>
      <c r="EA120" s="142"/>
      <c r="EB120" s="142"/>
      <c r="EC120" s="142"/>
      <c r="ED120" s="142"/>
      <c r="EE120" s="142"/>
      <c r="EF120" s="142"/>
      <c r="EG120" s="142"/>
      <c r="EH120" s="142"/>
      <c r="EI120" s="142"/>
      <c r="EJ120" s="142"/>
      <c r="EK120" s="142"/>
      <c r="EL120" s="142"/>
      <c r="EM120" s="142"/>
      <c r="EN120" s="142"/>
      <c r="EO120" s="142"/>
      <c r="EP120" s="142"/>
      <c r="EQ120" s="142"/>
      <c r="ER120" s="142"/>
      <c r="ES120" s="142"/>
      <c r="ET120" s="142"/>
      <c r="EU120" s="142"/>
      <c r="EV120" s="142"/>
      <c r="EW120" s="142"/>
      <c r="EX120" s="142"/>
      <c r="EY120" s="142"/>
      <c r="EZ120" s="142"/>
      <c r="FA120" s="142"/>
      <c r="FB120" s="142"/>
      <c r="FC120" s="142"/>
      <c r="FD120" s="142"/>
      <c r="FE120" s="142"/>
      <c r="FF120" s="142"/>
      <c r="FG120" s="142"/>
      <c r="FH120" s="142"/>
      <c r="FI120" s="142"/>
      <c r="FJ120" s="142"/>
      <c r="FK120" s="142"/>
      <c r="FL120" s="142"/>
      <c r="FM120" s="142"/>
    </row>
    <row r="121" spans="1:169" hidden="1" outlineLevel="2" x14ac:dyDescent="0.35">
      <c r="A121" s="206" t="s">
        <v>97</v>
      </c>
      <c r="B121" s="237">
        <v>50000</v>
      </c>
      <c r="C121" s="237"/>
      <c r="D121" s="240"/>
      <c r="E121" s="240"/>
      <c r="F121" s="240" t="e">
        <f>#REF!</f>
        <v>#REF!</v>
      </c>
      <c r="G121" s="240" t="e">
        <f>#REF!</f>
        <v>#REF!</v>
      </c>
      <c r="H121" s="240" t="e">
        <f>#REF!</f>
        <v>#REF!</v>
      </c>
      <c r="I121" s="240" t="e">
        <f>#REF!</f>
        <v>#REF!</v>
      </c>
      <c r="J121" s="223"/>
      <c r="K121" s="166"/>
      <c r="L121" s="166"/>
      <c r="M121" s="166"/>
      <c r="N121" s="166"/>
      <c r="O121" s="166"/>
      <c r="P121" s="166"/>
      <c r="Q121" s="166"/>
      <c r="R121" s="167"/>
      <c r="S121" s="166"/>
      <c r="T121" s="166"/>
      <c r="U121" s="166"/>
      <c r="V121" s="166"/>
      <c r="W121" s="166"/>
      <c r="X121" s="166"/>
      <c r="Y121" s="166"/>
      <c r="Z121" s="166"/>
      <c r="AA121" s="166"/>
      <c r="AB121" s="166"/>
      <c r="AC121" s="166"/>
      <c r="AD121" s="166"/>
      <c r="AE121" s="167"/>
      <c r="AF121" s="166"/>
      <c r="AG121" s="166"/>
      <c r="AH121" s="166"/>
      <c r="AI121" s="166"/>
      <c r="AJ121" s="166"/>
      <c r="AK121" s="166"/>
      <c r="AL121" s="166"/>
      <c r="AM121" s="166"/>
      <c r="AN121" s="166"/>
      <c r="AO121" s="166"/>
      <c r="AP121" s="166"/>
      <c r="AQ121" s="166"/>
      <c r="AR121" s="167"/>
      <c r="AS121" s="166"/>
      <c r="AT121" s="166"/>
      <c r="AU121" s="166"/>
      <c r="AV121" s="166"/>
      <c r="AW121" s="166"/>
      <c r="AX121" s="166"/>
      <c r="AY121" s="166"/>
      <c r="AZ121" s="166"/>
      <c r="BA121" s="166"/>
      <c r="BB121" s="166"/>
      <c r="BC121" s="166"/>
      <c r="BD121" s="166"/>
      <c r="BE121" s="167"/>
      <c r="BF121" s="166"/>
      <c r="BG121" s="166"/>
      <c r="BH121" s="166"/>
      <c r="BI121" s="166"/>
      <c r="BJ121" s="166"/>
      <c r="BK121" s="166"/>
      <c r="BL121" s="166"/>
      <c r="BM121" s="166"/>
      <c r="BN121" s="166"/>
      <c r="BO121" s="166"/>
      <c r="BP121" s="166"/>
      <c r="BQ121" s="166"/>
      <c r="BR121" s="168"/>
      <c r="BS121" s="142"/>
      <c r="BT121" s="142"/>
      <c r="BU121" s="142"/>
      <c r="BV121" s="142"/>
      <c r="BW121" s="142"/>
      <c r="BX121" s="142"/>
      <c r="BY121" s="142"/>
      <c r="BZ121" s="142"/>
      <c r="CA121" s="142"/>
      <c r="CB121" s="142"/>
      <c r="CC121" s="142"/>
      <c r="CD121" s="142"/>
      <c r="CE121" s="142"/>
      <c r="CF121" s="142"/>
      <c r="CG121" s="142"/>
      <c r="CH121" s="142"/>
      <c r="CI121" s="142"/>
      <c r="CJ121" s="142"/>
      <c r="CK121" s="142"/>
      <c r="CL121" s="142"/>
      <c r="CM121" s="142"/>
      <c r="CN121" s="142"/>
      <c r="CO121" s="142"/>
      <c r="CP121" s="142"/>
      <c r="CQ121" s="142"/>
      <c r="CR121" s="142"/>
      <c r="CS121" s="142"/>
      <c r="CT121" s="142"/>
      <c r="CU121" s="142"/>
      <c r="CV121" s="142"/>
      <c r="CW121" s="142"/>
      <c r="CX121" s="142"/>
      <c r="CY121" s="142"/>
      <c r="CZ121" s="142"/>
      <c r="DA121" s="142"/>
      <c r="DB121" s="142"/>
      <c r="DC121" s="142"/>
      <c r="DD121" s="142"/>
      <c r="DE121" s="142"/>
      <c r="DF121" s="142"/>
      <c r="DG121" s="142"/>
      <c r="DH121" s="142"/>
      <c r="DI121" s="142"/>
      <c r="DJ121" s="142"/>
      <c r="DK121" s="142"/>
      <c r="DL121" s="142"/>
      <c r="DM121" s="142"/>
      <c r="DN121" s="142"/>
      <c r="DO121" s="142"/>
      <c r="DP121" s="142"/>
      <c r="DQ121" s="142"/>
      <c r="DR121" s="142"/>
      <c r="DS121" s="142"/>
      <c r="DT121" s="142"/>
      <c r="DU121" s="142"/>
      <c r="DV121" s="142"/>
      <c r="DW121" s="142"/>
      <c r="DX121" s="142"/>
      <c r="DY121" s="142"/>
      <c r="DZ121" s="142"/>
      <c r="EA121" s="142"/>
      <c r="EB121" s="142"/>
      <c r="EC121" s="142"/>
      <c r="ED121" s="142"/>
      <c r="EE121" s="142"/>
      <c r="EF121" s="142"/>
      <c r="EG121" s="142"/>
      <c r="EH121" s="142"/>
      <c r="EI121" s="142"/>
      <c r="EJ121" s="142"/>
      <c r="EK121" s="142"/>
      <c r="EL121" s="142"/>
      <c r="EM121" s="142"/>
      <c r="EN121" s="142"/>
      <c r="EO121" s="142"/>
      <c r="EP121" s="142"/>
      <c r="EQ121" s="142"/>
      <c r="ER121" s="142"/>
      <c r="ES121" s="142"/>
      <c r="ET121" s="142"/>
      <c r="EU121" s="142"/>
      <c r="EV121" s="142"/>
      <c r="EW121" s="142"/>
      <c r="EX121" s="142"/>
      <c r="EY121" s="142"/>
      <c r="EZ121" s="142"/>
      <c r="FA121" s="142"/>
      <c r="FB121" s="142"/>
      <c r="FC121" s="142"/>
      <c r="FD121" s="142"/>
      <c r="FE121" s="142"/>
      <c r="FF121" s="142"/>
      <c r="FG121" s="142"/>
      <c r="FH121" s="142"/>
      <c r="FI121" s="142"/>
      <c r="FJ121" s="142"/>
      <c r="FK121" s="142"/>
      <c r="FL121" s="142"/>
      <c r="FM121" s="142"/>
    </row>
    <row r="122" spans="1:169" hidden="1" outlineLevel="2" x14ac:dyDescent="0.35">
      <c r="A122" s="206" t="s">
        <v>98</v>
      </c>
      <c r="B122" s="237">
        <v>50000</v>
      </c>
      <c r="C122" s="237"/>
      <c r="D122" s="240"/>
      <c r="E122" s="240"/>
      <c r="F122" s="240" t="e">
        <f>#REF!</f>
        <v>#REF!</v>
      </c>
      <c r="G122" s="240" t="e">
        <f>#REF!</f>
        <v>#REF!</v>
      </c>
      <c r="H122" s="240" t="e">
        <f>#REF!</f>
        <v>#REF!</v>
      </c>
      <c r="I122" s="240" t="e">
        <f>#REF!</f>
        <v>#REF!</v>
      </c>
      <c r="J122" s="223"/>
      <c r="K122" s="166"/>
      <c r="L122" s="166"/>
      <c r="M122" s="166"/>
      <c r="N122" s="166"/>
      <c r="O122" s="166"/>
      <c r="P122" s="166"/>
      <c r="Q122" s="166"/>
      <c r="R122" s="167"/>
      <c r="S122" s="166"/>
      <c r="T122" s="166"/>
      <c r="U122" s="166"/>
      <c r="V122" s="166"/>
      <c r="W122" s="166"/>
      <c r="X122" s="166"/>
      <c r="Y122" s="166"/>
      <c r="Z122" s="166"/>
      <c r="AA122" s="166"/>
      <c r="AB122" s="166"/>
      <c r="AC122" s="166"/>
      <c r="AD122" s="166"/>
      <c r="AE122" s="167"/>
      <c r="AF122" s="166"/>
      <c r="AG122" s="166"/>
      <c r="AH122" s="166"/>
      <c r="AI122" s="166"/>
      <c r="AJ122" s="166"/>
      <c r="AK122" s="166"/>
      <c r="AL122" s="166"/>
      <c r="AM122" s="166"/>
      <c r="AN122" s="166"/>
      <c r="AO122" s="166"/>
      <c r="AP122" s="166"/>
      <c r="AQ122" s="166"/>
      <c r="AR122" s="167"/>
      <c r="AS122" s="166"/>
      <c r="AT122" s="166"/>
      <c r="AU122" s="166"/>
      <c r="AV122" s="166"/>
      <c r="AW122" s="166"/>
      <c r="AX122" s="166"/>
      <c r="AY122" s="166"/>
      <c r="AZ122" s="166"/>
      <c r="BA122" s="166"/>
      <c r="BB122" s="166"/>
      <c r="BC122" s="166"/>
      <c r="BD122" s="166"/>
      <c r="BE122" s="167"/>
      <c r="BF122" s="166"/>
      <c r="BG122" s="166"/>
      <c r="BH122" s="166"/>
      <c r="BI122" s="166"/>
      <c r="BJ122" s="166"/>
      <c r="BK122" s="166"/>
      <c r="BL122" s="166"/>
      <c r="BM122" s="166"/>
      <c r="BN122" s="166"/>
      <c r="BO122" s="166"/>
      <c r="BP122" s="166"/>
      <c r="BQ122" s="166"/>
      <c r="BR122" s="168"/>
      <c r="BS122" s="142"/>
      <c r="BT122" s="142"/>
      <c r="BU122" s="142"/>
      <c r="BV122" s="142"/>
      <c r="BW122" s="142"/>
      <c r="BX122" s="142"/>
      <c r="BY122" s="142"/>
      <c r="BZ122" s="142"/>
      <c r="CA122" s="142"/>
      <c r="CB122" s="142"/>
      <c r="CC122" s="142"/>
      <c r="CD122" s="142"/>
      <c r="CE122" s="142"/>
      <c r="CF122" s="142"/>
      <c r="CG122" s="142"/>
      <c r="CH122" s="142"/>
      <c r="CI122" s="142"/>
      <c r="CJ122" s="142"/>
      <c r="CK122" s="142"/>
      <c r="CL122" s="142"/>
      <c r="CM122" s="142"/>
      <c r="CN122" s="142"/>
      <c r="CO122" s="142"/>
      <c r="CP122" s="142"/>
      <c r="CQ122" s="142"/>
      <c r="CR122" s="142"/>
      <c r="CS122" s="142"/>
      <c r="CT122" s="142"/>
      <c r="CU122" s="142"/>
      <c r="CV122" s="142"/>
      <c r="CW122" s="142"/>
      <c r="CX122" s="142"/>
      <c r="CY122" s="142"/>
      <c r="CZ122" s="142"/>
      <c r="DA122" s="142"/>
      <c r="DB122" s="142"/>
      <c r="DC122" s="142"/>
      <c r="DD122" s="142"/>
      <c r="DE122" s="142"/>
      <c r="DF122" s="142"/>
      <c r="DG122" s="142"/>
      <c r="DH122" s="142"/>
      <c r="DI122" s="142"/>
      <c r="DJ122" s="142"/>
      <c r="DK122" s="142"/>
      <c r="DL122" s="142"/>
      <c r="DM122" s="142"/>
      <c r="DN122" s="142"/>
      <c r="DO122" s="142"/>
      <c r="DP122" s="142"/>
      <c r="DQ122" s="142"/>
      <c r="DR122" s="142"/>
      <c r="DS122" s="142"/>
      <c r="DT122" s="142"/>
      <c r="DU122" s="142"/>
      <c r="DV122" s="142"/>
      <c r="DW122" s="142"/>
      <c r="DX122" s="142"/>
      <c r="DY122" s="142"/>
      <c r="DZ122" s="142"/>
      <c r="EA122" s="142"/>
      <c r="EB122" s="142"/>
      <c r="EC122" s="142"/>
      <c r="ED122" s="142"/>
      <c r="EE122" s="142"/>
      <c r="EF122" s="142"/>
      <c r="EG122" s="142"/>
      <c r="EH122" s="142"/>
      <c r="EI122" s="142"/>
      <c r="EJ122" s="142"/>
      <c r="EK122" s="142"/>
      <c r="EL122" s="142"/>
      <c r="EM122" s="142"/>
      <c r="EN122" s="142"/>
      <c r="EO122" s="142"/>
      <c r="EP122" s="142"/>
      <c r="EQ122" s="142"/>
      <c r="ER122" s="142"/>
      <c r="ES122" s="142"/>
      <c r="ET122" s="142"/>
      <c r="EU122" s="142"/>
      <c r="EV122" s="142"/>
      <c r="EW122" s="142"/>
      <c r="EX122" s="142"/>
      <c r="EY122" s="142"/>
      <c r="EZ122" s="142"/>
      <c r="FA122" s="142"/>
      <c r="FB122" s="142"/>
      <c r="FC122" s="142"/>
      <c r="FD122" s="142"/>
      <c r="FE122" s="142"/>
      <c r="FF122" s="142"/>
      <c r="FG122" s="142"/>
      <c r="FH122" s="142"/>
      <c r="FI122" s="142"/>
      <c r="FJ122" s="142"/>
      <c r="FK122" s="142"/>
      <c r="FL122" s="142"/>
      <c r="FM122" s="142"/>
    </row>
    <row r="123" spans="1:169" hidden="1" outlineLevel="2" x14ac:dyDescent="0.35">
      <c r="A123" s="203" t="s">
        <v>99</v>
      </c>
      <c r="B123" s="238">
        <v>150000</v>
      </c>
      <c r="C123" s="238"/>
      <c r="D123" s="239" t="e">
        <f>#REF!</f>
        <v>#REF!</v>
      </c>
      <c r="E123" s="239" t="e">
        <f>#REF!</f>
        <v>#REF!</v>
      </c>
      <c r="F123" s="239" t="e">
        <f>#REF!</f>
        <v>#REF!</v>
      </c>
      <c r="G123" s="239" t="e">
        <f>#REF!</f>
        <v>#REF!</v>
      </c>
      <c r="H123" s="239" t="e">
        <f>#REF!</f>
        <v>#REF!</v>
      </c>
      <c r="I123" s="239" t="e">
        <f>#REF!</f>
        <v>#REF!</v>
      </c>
      <c r="J123" s="223"/>
      <c r="K123" s="166"/>
      <c r="L123" s="166"/>
      <c r="M123" s="166"/>
      <c r="N123" s="166"/>
      <c r="O123" s="166"/>
      <c r="P123" s="166"/>
      <c r="Q123" s="166"/>
      <c r="R123" s="167"/>
      <c r="S123" s="166"/>
      <c r="T123" s="166"/>
      <c r="U123" s="166"/>
      <c r="V123" s="166"/>
      <c r="W123" s="166"/>
      <c r="X123" s="166"/>
      <c r="Y123" s="166"/>
      <c r="Z123" s="166"/>
      <c r="AA123" s="166"/>
      <c r="AB123" s="166"/>
      <c r="AC123" s="166"/>
      <c r="AD123" s="166"/>
      <c r="AE123" s="167"/>
      <c r="AF123" s="166"/>
      <c r="AG123" s="166"/>
      <c r="AH123" s="166"/>
      <c r="AI123" s="166"/>
      <c r="AJ123" s="166"/>
      <c r="AK123" s="166"/>
      <c r="AL123" s="166"/>
      <c r="AM123" s="166"/>
      <c r="AN123" s="166"/>
      <c r="AO123" s="166"/>
      <c r="AP123" s="166"/>
      <c r="AQ123" s="166"/>
      <c r="AR123" s="167"/>
      <c r="AS123" s="166"/>
      <c r="AT123" s="166"/>
      <c r="AU123" s="166"/>
      <c r="AV123" s="166"/>
      <c r="AW123" s="166"/>
      <c r="AX123" s="166"/>
      <c r="AY123" s="166"/>
      <c r="AZ123" s="166"/>
      <c r="BA123" s="166"/>
      <c r="BB123" s="166"/>
      <c r="BC123" s="166"/>
      <c r="BD123" s="166"/>
      <c r="BE123" s="167"/>
      <c r="BF123" s="166"/>
      <c r="BG123" s="166"/>
      <c r="BH123" s="166"/>
      <c r="BI123" s="166"/>
      <c r="BJ123" s="166"/>
      <c r="BK123" s="166"/>
      <c r="BL123" s="166"/>
      <c r="BM123" s="166"/>
      <c r="BN123" s="166"/>
      <c r="BO123" s="166"/>
      <c r="BP123" s="166"/>
      <c r="BQ123" s="166"/>
      <c r="BR123" s="168"/>
      <c r="BS123" s="142"/>
      <c r="BT123" s="142"/>
      <c r="BU123" s="142"/>
      <c r="BV123" s="142"/>
      <c r="BW123" s="142"/>
      <c r="BX123" s="142"/>
      <c r="BY123" s="142"/>
      <c r="BZ123" s="142"/>
      <c r="CA123" s="142"/>
      <c r="CB123" s="142"/>
      <c r="CC123" s="142"/>
      <c r="CD123" s="142"/>
      <c r="CE123" s="142"/>
      <c r="CF123" s="142"/>
      <c r="CG123" s="142"/>
      <c r="CH123" s="142"/>
      <c r="CI123" s="142"/>
      <c r="CJ123" s="142"/>
      <c r="CK123" s="142"/>
      <c r="CL123" s="142"/>
      <c r="CM123" s="142"/>
      <c r="CN123" s="142"/>
      <c r="CO123" s="142"/>
      <c r="CP123" s="142"/>
      <c r="CQ123" s="142"/>
      <c r="CR123" s="142"/>
      <c r="CS123" s="142"/>
      <c r="CT123" s="142"/>
      <c r="CU123" s="142"/>
      <c r="CV123" s="142"/>
      <c r="CW123" s="142"/>
      <c r="CX123" s="142"/>
      <c r="CY123" s="142"/>
      <c r="CZ123" s="142"/>
      <c r="DA123" s="142"/>
      <c r="DB123" s="142"/>
      <c r="DC123" s="142"/>
      <c r="DD123" s="142"/>
      <c r="DE123" s="142"/>
      <c r="DF123" s="142"/>
      <c r="DG123" s="142"/>
      <c r="DH123" s="142"/>
      <c r="DI123" s="142"/>
      <c r="DJ123" s="142"/>
      <c r="DK123" s="142"/>
      <c r="DL123" s="142"/>
      <c r="DM123" s="142"/>
      <c r="DN123" s="142"/>
      <c r="DO123" s="142"/>
      <c r="DP123" s="142"/>
      <c r="DQ123" s="142"/>
      <c r="DR123" s="142"/>
      <c r="DS123" s="142"/>
      <c r="DT123" s="142"/>
      <c r="DU123" s="142"/>
      <c r="DV123" s="142"/>
      <c r="DW123" s="142"/>
      <c r="DX123" s="142"/>
      <c r="DY123" s="142"/>
      <c r="DZ123" s="142"/>
      <c r="EA123" s="142"/>
      <c r="EB123" s="142"/>
      <c r="EC123" s="142"/>
      <c r="ED123" s="142"/>
      <c r="EE123" s="142"/>
      <c r="EF123" s="142"/>
      <c r="EG123" s="142"/>
      <c r="EH123" s="142"/>
      <c r="EI123" s="142"/>
      <c r="EJ123" s="142"/>
      <c r="EK123" s="142"/>
      <c r="EL123" s="142"/>
      <c r="EM123" s="142"/>
      <c r="EN123" s="142"/>
      <c r="EO123" s="142"/>
      <c r="EP123" s="142"/>
      <c r="EQ123" s="142"/>
      <c r="ER123" s="142"/>
      <c r="ES123" s="142"/>
      <c r="ET123" s="142"/>
      <c r="EU123" s="142"/>
      <c r="EV123" s="142"/>
      <c r="EW123" s="142"/>
      <c r="EX123" s="142"/>
      <c r="EY123" s="142"/>
      <c r="EZ123" s="142"/>
      <c r="FA123" s="142"/>
      <c r="FB123" s="142"/>
      <c r="FC123" s="142"/>
      <c r="FD123" s="142"/>
      <c r="FE123" s="142"/>
      <c r="FF123" s="142"/>
      <c r="FG123" s="142"/>
      <c r="FH123" s="142"/>
      <c r="FI123" s="142"/>
      <c r="FJ123" s="142"/>
      <c r="FK123" s="142"/>
      <c r="FL123" s="142"/>
      <c r="FM123" s="142"/>
    </row>
    <row r="124" spans="1:169" hidden="1" outlineLevel="2" x14ac:dyDescent="0.35">
      <c r="A124" s="204" t="s">
        <v>100</v>
      </c>
      <c r="B124" s="237">
        <v>100000</v>
      </c>
      <c r="C124" s="237"/>
      <c r="D124" s="240" t="e">
        <f>#REF!</f>
        <v>#REF!</v>
      </c>
      <c r="E124" s="240" t="e">
        <f>#REF!</f>
        <v>#REF!</v>
      </c>
      <c r="F124" s="240" t="e">
        <f>#REF!</f>
        <v>#REF!</v>
      </c>
      <c r="G124" s="240" t="e">
        <f>#REF!</f>
        <v>#REF!</v>
      </c>
      <c r="H124" s="240" t="e">
        <f>#REF!</f>
        <v>#REF!</v>
      </c>
      <c r="I124" s="240" t="e">
        <f>#REF!</f>
        <v>#REF!</v>
      </c>
      <c r="J124" s="223"/>
      <c r="K124" s="166"/>
      <c r="L124" s="166"/>
      <c r="M124" s="166"/>
      <c r="N124" s="166"/>
      <c r="O124" s="166"/>
      <c r="P124" s="166"/>
      <c r="Q124" s="166"/>
      <c r="R124" s="167"/>
      <c r="S124" s="166"/>
      <c r="T124" s="166"/>
      <c r="U124" s="166"/>
      <c r="V124" s="166"/>
      <c r="W124" s="166"/>
      <c r="X124" s="166"/>
      <c r="Y124" s="166"/>
      <c r="Z124" s="166"/>
      <c r="AA124" s="166"/>
      <c r="AB124" s="166"/>
      <c r="AC124" s="166"/>
      <c r="AD124" s="166"/>
      <c r="AE124" s="167"/>
      <c r="AF124" s="166"/>
      <c r="AG124" s="166"/>
      <c r="AH124" s="166"/>
      <c r="AI124" s="166"/>
      <c r="AJ124" s="166"/>
      <c r="AK124" s="166"/>
      <c r="AL124" s="166"/>
      <c r="AM124" s="166"/>
      <c r="AN124" s="166"/>
      <c r="AO124" s="166"/>
      <c r="AP124" s="166"/>
      <c r="AQ124" s="166"/>
      <c r="AR124" s="167"/>
      <c r="AS124" s="166"/>
      <c r="AT124" s="166"/>
      <c r="AU124" s="166"/>
      <c r="AV124" s="166"/>
      <c r="AW124" s="166"/>
      <c r="AX124" s="166"/>
      <c r="AY124" s="166"/>
      <c r="AZ124" s="166"/>
      <c r="BA124" s="166"/>
      <c r="BB124" s="166"/>
      <c r="BC124" s="166"/>
      <c r="BD124" s="166"/>
      <c r="BE124" s="167"/>
      <c r="BF124" s="166"/>
      <c r="BG124" s="166"/>
      <c r="BH124" s="166"/>
      <c r="BI124" s="166"/>
      <c r="BJ124" s="166"/>
      <c r="BK124" s="166"/>
      <c r="BL124" s="166"/>
      <c r="BM124" s="166"/>
      <c r="BN124" s="166"/>
      <c r="BO124" s="166"/>
      <c r="BP124" s="166"/>
      <c r="BQ124" s="166"/>
      <c r="BR124" s="168"/>
      <c r="BS124" s="142"/>
      <c r="BT124" s="142"/>
      <c r="BU124" s="142"/>
      <c r="BV124" s="142"/>
      <c r="BW124" s="142"/>
      <c r="BX124" s="142"/>
      <c r="BY124" s="142"/>
      <c r="BZ124" s="142"/>
      <c r="CA124" s="142"/>
      <c r="CB124" s="142"/>
      <c r="CC124" s="142"/>
      <c r="CD124" s="142"/>
      <c r="CE124" s="142"/>
      <c r="CF124" s="142"/>
      <c r="CG124" s="142"/>
      <c r="CH124" s="142"/>
      <c r="CI124" s="142"/>
      <c r="CJ124" s="142"/>
      <c r="CK124" s="142"/>
      <c r="CL124" s="142"/>
      <c r="CM124" s="142"/>
      <c r="CN124" s="142"/>
      <c r="CO124" s="142"/>
      <c r="CP124" s="142"/>
      <c r="CQ124" s="142"/>
      <c r="CR124" s="142"/>
      <c r="CS124" s="142"/>
      <c r="CT124" s="142"/>
      <c r="CU124" s="142"/>
      <c r="CV124" s="142"/>
      <c r="CW124" s="142"/>
      <c r="CX124" s="142"/>
      <c r="CY124" s="142"/>
      <c r="CZ124" s="142"/>
      <c r="DA124" s="142"/>
      <c r="DB124" s="142"/>
      <c r="DC124" s="142"/>
      <c r="DD124" s="142"/>
      <c r="DE124" s="142"/>
      <c r="DF124" s="142"/>
      <c r="DG124" s="142"/>
      <c r="DH124" s="142"/>
      <c r="DI124" s="142"/>
      <c r="DJ124" s="142"/>
      <c r="DK124" s="142"/>
      <c r="DL124" s="142"/>
      <c r="DM124" s="142"/>
      <c r="DN124" s="142"/>
      <c r="DO124" s="142"/>
      <c r="DP124" s="142"/>
      <c r="DQ124" s="142"/>
      <c r="DR124" s="142"/>
      <c r="DS124" s="142"/>
      <c r="DT124" s="142"/>
      <c r="DU124" s="142"/>
      <c r="DV124" s="142"/>
      <c r="DW124" s="142"/>
      <c r="DX124" s="142"/>
      <c r="DY124" s="142"/>
      <c r="DZ124" s="142"/>
      <c r="EA124" s="142"/>
      <c r="EB124" s="142"/>
      <c r="EC124" s="142"/>
      <c r="ED124" s="142"/>
      <c r="EE124" s="142"/>
      <c r="EF124" s="142"/>
      <c r="EG124" s="142"/>
      <c r="EH124" s="142"/>
      <c r="EI124" s="142"/>
      <c r="EJ124" s="142"/>
      <c r="EK124" s="142"/>
      <c r="EL124" s="142"/>
      <c r="EM124" s="142"/>
      <c r="EN124" s="142"/>
      <c r="EO124" s="142"/>
      <c r="EP124" s="142"/>
      <c r="EQ124" s="142"/>
      <c r="ER124" s="142"/>
      <c r="ES124" s="142"/>
      <c r="ET124" s="142"/>
      <c r="EU124" s="142"/>
      <c r="EV124" s="142"/>
      <c r="EW124" s="142"/>
      <c r="EX124" s="142"/>
      <c r="EY124" s="142"/>
      <c r="EZ124" s="142"/>
      <c r="FA124" s="142"/>
      <c r="FB124" s="142"/>
      <c r="FC124" s="142"/>
      <c r="FD124" s="142"/>
      <c r="FE124" s="142"/>
      <c r="FF124" s="142"/>
      <c r="FG124" s="142"/>
      <c r="FH124" s="142"/>
      <c r="FI124" s="142"/>
      <c r="FJ124" s="142"/>
      <c r="FK124" s="142"/>
      <c r="FL124" s="142"/>
      <c r="FM124" s="142"/>
    </row>
    <row r="125" spans="1:169" hidden="1" outlineLevel="2" x14ac:dyDescent="0.35">
      <c r="A125" s="205" t="s">
        <v>78</v>
      </c>
      <c r="B125" s="237">
        <v>65000</v>
      </c>
      <c r="C125" s="237"/>
      <c r="D125" s="240" t="e">
        <f>#REF!</f>
        <v>#REF!</v>
      </c>
      <c r="E125" s="240" t="e">
        <f>#REF!</f>
        <v>#REF!</v>
      </c>
      <c r="F125" s="240" t="e">
        <f>#REF!</f>
        <v>#REF!</v>
      </c>
      <c r="G125" s="240" t="e">
        <f>#REF!</f>
        <v>#REF!</v>
      </c>
      <c r="H125" s="240" t="e">
        <f>#REF!</f>
        <v>#REF!</v>
      </c>
      <c r="I125" s="240" t="e">
        <f>#REF!</f>
        <v>#REF!</v>
      </c>
      <c r="J125" s="166"/>
      <c r="K125" s="166"/>
      <c r="L125" s="166"/>
      <c r="M125" s="166"/>
      <c r="N125" s="166"/>
      <c r="O125" s="166"/>
      <c r="P125" s="166"/>
      <c r="Q125" s="166"/>
      <c r="R125" s="167"/>
      <c r="S125" s="166"/>
      <c r="T125" s="166"/>
      <c r="U125" s="166"/>
      <c r="V125" s="166"/>
      <c r="W125" s="166"/>
      <c r="X125" s="166"/>
      <c r="Y125" s="166"/>
      <c r="Z125" s="166"/>
      <c r="AA125" s="166"/>
      <c r="AB125" s="166"/>
      <c r="AC125" s="166"/>
      <c r="AD125" s="166"/>
      <c r="AE125" s="167"/>
      <c r="AF125" s="166"/>
      <c r="AG125" s="166"/>
      <c r="AH125" s="166"/>
      <c r="AI125" s="166"/>
      <c r="AJ125" s="166"/>
      <c r="AK125" s="166"/>
      <c r="AL125" s="166"/>
      <c r="AM125" s="166"/>
      <c r="AN125" s="166"/>
      <c r="AO125" s="166"/>
      <c r="AP125" s="166"/>
      <c r="AQ125" s="166"/>
      <c r="AR125" s="167"/>
      <c r="AS125" s="166"/>
      <c r="AT125" s="166"/>
      <c r="AU125" s="166"/>
      <c r="AV125" s="166"/>
      <c r="AW125" s="166"/>
      <c r="AX125" s="166"/>
      <c r="AY125" s="166"/>
      <c r="AZ125" s="166"/>
      <c r="BA125" s="166"/>
      <c r="BB125" s="166"/>
      <c r="BC125" s="166"/>
      <c r="BD125" s="166"/>
      <c r="BE125" s="167"/>
      <c r="BF125" s="166"/>
      <c r="BG125" s="166"/>
      <c r="BH125" s="166"/>
      <c r="BI125" s="166"/>
      <c r="BJ125" s="166"/>
      <c r="BK125" s="166"/>
      <c r="BL125" s="166"/>
      <c r="BM125" s="166"/>
      <c r="BN125" s="166"/>
      <c r="BO125" s="166"/>
      <c r="BP125" s="166"/>
      <c r="BQ125" s="166"/>
      <c r="BR125" s="168"/>
      <c r="BS125" s="142"/>
      <c r="BT125" s="142"/>
      <c r="BU125" s="142"/>
      <c r="BV125" s="142"/>
      <c r="BW125" s="142"/>
      <c r="BX125" s="142"/>
      <c r="BY125" s="142"/>
      <c r="BZ125" s="142"/>
      <c r="CA125" s="142"/>
      <c r="CB125" s="142"/>
      <c r="CC125" s="142"/>
      <c r="CD125" s="142"/>
      <c r="CE125" s="142"/>
      <c r="CF125" s="142"/>
      <c r="CG125" s="142"/>
      <c r="CH125" s="142"/>
      <c r="CI125" s="142"/>
      <c r="CJ125" s="142"/>
      <c r="CK125" s="142"/>
      <c r="CL125" s="142"/>
      <c r="CM125" s="142"/>
      <c r="CN125" s="142"/>
      <c r="CO125" s="142"/>
      <c r="CP125" s="142"/>
      <c r="CQ125" s="142"/>
      <c r="CR125" s="142"/>
      <c r="CS125" s="142"/>
      <c r="CT125" s="142"/>
      <c r="CU125" s="142"/>
      <c r="CV125" s="142"/>
      <c r="CW125" s="142"/>
      <c r="CX125" s="142"/>
      <c r="CY125" s="142"/>
      <c r="CZ125" s="142"/>
      <c r="DA125" s="142"/>
      <c r="DB125" s="142"/>
      <c r="DC125" s="142"/>
      <c r="DD125" s="142"/>
      <c r="DE125" s="142"/>
      <c r="DF125" s="142"/>
      <c r="DG125" s="142"/>
      <c r="DH125" s="142"/>
      <c r="DI125" s="142"/>
      <c r="DJ125" s="142"/>
      <c r="DK125" s="142"/>
      <c r="DL125" s="142"/>
      <c r="DM125" s="142"/>
      <c r="DN125" s="142"/>
      <c r="DO125" s="142"/>
      <c r="DP125" s="142"/>
      <c r="DQ125" s="142"/>
      <c r="DR125" s="142"/>
      <c r="DS125" s="142"/>
      <c r="DT125" s="142"/>
      <c r="DU125" s="142"/>
      <c r="DV125" s="142"/>
      <c r="DW125" s="142"/>
      <c r="DX125" s="142"/>
      <c r="DY125" s="142"/>
      <c r="DZ125" s="142"/>
      <c r="EA125" s="142"/>
      <c r="EB125" s="142"/>
      <c r="EC125" s="142"/>
      <c r="ED125" s="142"/>
      <c r="EE125" s="142"/>
      <c r="EF125" s="142"/>
      <c r="EG125" s="142"/>
      <c r="EH125" s="142"/>
      <c r="EI125" s="142"/>
      <c r="EJ125" s="142"/>
      <c r="EK125" s="142"/>
      <c r="EL125" s="142"/>
      <c r="EM125" s="142"/>
      <c r="EN125" s="142"/>
      <c r="EO125" s="142"/>
      <c r="EP125" s="142"/>
      <c r="EQ125" s="142"/>
      <c r="ER125" s="142"/>
      <c r="ES125" s="142"/>
      <c r="ET125" s="142"/>
      <c r="EU125" s="142"/>
      <c r="EV125" s="142"/>
      <c r="EW125" s="142"/>
      <c r="EX125" s="142"/>
      <c r="EY125" s="142"/>
      <c r="EZ125" s="142"/>
      <c r="FA125" s="142"/>
      <c r="FB125" s="142"/>
      <c r="FC125" s="142"/>
      <c r="FD125" s="142"/>
      <c r="FE125" s="142"/>
      <c r="FF125" s="142"/>
      <c r="FG125" s="142"/>
      <c r="FH125" s="142"/>
      <c r="FI125" s="142"/>
      <c r="FJ125" s="142"/>
      <c r="FK125" s="142"/>
      <c r="FL125" s="142"/>
      <c r="FM125" s="142"/>
    </row>
    <row r="126" spans="1:169" hidden="1" outlineLevel="2" x14ac:dyDescent="0.35">
      <c r="A126" s="205"/>
      <c r="B126" s="237"/>
      <c r="C126" s="237"/>
      <c r="D126" s="240"/>
      <c r="E126" s="240"/>
      <c r="F126" s="240"/>
      <c r="G126" s="240"/>
      <c r="H126" s="240"/>
      <c r="I126" s="240"/>
      <c r="J126" s="166"/>
      <c r="K126" s="166"/>
      <c r="L126" s="166"/>
      <c r="M126" s="166"/>
      <c r="N126" s="166"/>
      <c r="O126" s="166"/>
      <c r="P126" s="166"/>
      <c r="Q126" s="166"/>
      <c r="R126" s="167"/>
      <c r="S126" s="166"/>
      <c r="T126" s="166"/>
      <c r="U126" s="166"/>
      <c r="V126" s="166"/>
      <c r="W126" s="166"/>
      <c r="X126" s="166"/>
      <c r="Y126" s="166"/>
      <c r="Z126" s="166"/>
      <c r="AA126" s="166"/>
      <c r="AB126" s="166"/>
      <c r="AC126" s="166"/>
      <c r="AD126" s="166"/>
      <c r="AE126" s="167"/>
      <c r="AF126" s="166"/>
      <c r="AG126" s="166"/>
      <c r="AH126" s="166"/>
      <c r="AI126" s="166"/>
      <c r="AJ126" s="166"/>
      <c r="AK126" s="166"/>
      <c r="AL126" s="166"/>
      <c r="AM126" s="166"/>
      <c r="AN126" s="166"/>
      <c r="AO126" s="166"/>
      <c r="AP126" s="166"/>
      <c r="AQ126" s="166"/>
      <c r="AR126" s="167"/>
      <c r="AS126" s="166"/>
      <c r="AT126" s="166"/>
      <c r="AU126" s="166"/>
      <c r="AV126" s="166"/>
      <c r="AW126" s="166"/>
      <c r="AX126" s="166"/>
      <c r="AY126" s="166"/>
      <c r="AZ126" s="166"/>
      <c r="BA126" s="166"/>
      <c r="BB126" s="166"/>
      <c r="BC126" s="166"/>
      <c r="BD126" s="166"/>
      <c r="BE126" s="167"/>
      <c r="BF126" s="166"/>
      <c r="BG126" s="166"/>
      <c r="BH126" s="166"/>
      <c r="BI126" s="166"/>
      <c r="BJ126" s="166"/>
      <c r="BK126" s="166"/>
      <c r="BL126" s="166"/>
      <c r="BM126" s="166"/>
      <c r="BN126" s="166"/>
      <c r="BO126" s="166"/>
      <c r="BP126" s="166"/>
      <c r="BQ126" s="166"/>
      <c r="BR126" s="168"/>
      <c r="BS126" s="142"/>
      <c r="BT126" s="142"/>
      <c r="BU126" s="142"/>
      <c r="BV126" s="142"/>
      <c r="BW126" s="142"/>
      <c r="BX126" s="142"/>
      <c r="BY126" s="142"/>
      <c r="BZ126" s="142"/>
      <c r="CA126" s="142"/>
      <c r="CB126" s="142"/>
      <c r="CC126" s="142"/>
      <c r="CD126" s="142"/>
      <c r="CE126" s="142"/>
      <c r="CF126" s="142"/>
      <c r="CG126" s="142"/>
      <c r="CH126" s="142"/>
      <c r="CI126" s="142"/>
      <c r="CJ126" s="142"/>
      <c r="CK126" s="142"/>
      <c r="CL126" s="142"/>
      <c r="CM126" s="142"/>
      <c r="CN126" s="142"/>
      <c r="CO126" s="142"/>
      <c r="CP126" s="142"/>
      <c r="CQ126" s="142"/>
      <c r="CR126" s="142"/>
      <c r="CS126" s="142"/>
      <c r="CT126" s="142"/>
      <c r="CU126" s="142"/>
      <c r="CV126" s="142"/>
      <c r="CW126" s="142"/>
      <c r="CX126" s="142"/>
      <c r="CY126" s="142"/>
      <c r="CZ126" s="142"/>
      <c r="DA126" s="142"/>
      <c r="DB126" s="142"/>
      <c r="DC126" s="142"/>
      <c r="DD126" s="142"/>
      <c r="DE126" s="142"/>
      <c r="DF126" s="142"/>
      <c r="DG126" s="142"/>
      <c r="DH126" s="142"/>
      <c r="DI126" s="142"/>
      <c r="DJ126" s="142"/>
      <c r="DK126" s="142"/>
      <c r="DL126" s="142"/>
      <c r="DM126" s="142"/>
      <c r="DN126" s="142"/>
      <c r="DO126" s="142"/>
      <c r="DP126" s="142"/>
      <c r="DQ126" s="142"/>
      <c r="DR126" s="142"/>
      <c r="DS126" s="142"/>
      <c r="DT126" s="142"/>
      <c r="DU126" s="142"/>
      <c r="DV126" s="142"/>
      <c r="DW126" s="142"/>
      <c r="DX126" s="142"/>
      <c r="DY126" s="142"/>
      <c r="DZ126" s="142"/>
      <c r="EA126" s="142"/>
      <c r="EB126" s="142"/>
      <c r="EC126" s="142"/>
      <c r="ED126" s="142"/>
      <c r="EE126" s="142"/>
      <c r="EF126" s="142"/>
      <c r="EG126" s="142"/>
      <c r="EH126" s="142"/>
      <c r="EI126" s="142"/>
      <c r="EJ126" s="142"/>
      <c r="EK126" s="142"/>
      <c r="EL126" s="142"/>
      <c r="EM126" s="142"/>
      <c r="EN126" s="142"/>
      <c r="EO126" s="142"/>
      <c r="EP126" s="142"/>
      <c r="EQ126" s="142"/>
      <c r="ER126" s="142"/>
      <c r="ES126" s="142"/>
      <c r="ET126" s="142"/>
      <c r="EU126" s="142"/>
      <c r="EV126" s="142"/>
      <c r="EW126" s="142"/>
      <c r="EX126" s="142"/>
      <c r="EY126" s="142"/>
      <c r="EZ126" s="142"/>
      <c r="FA126" s="142"/>
      <c r="FB126" s="142"/>
      <c r="FC126" s="142"/>
      <c r="FD126" s="142"/>
      <c r="FE126" s="142"/>
      <c r="FF126" s="142"/>
      <c r="FG126" s="142"/>
      <c r="FH126" s="142"/>
      <c r="FI126" s="142"/>
      <c r="FJ126" s="142"/>
      <c r="FK126" s="142"/>
      <c r="FL126" s="142"/>
      <c r="FM126" s="142"/>
    </row>
    <row r="127" spans="1:169" hidden="1" outlineLevel="2" x14ac:dyDescent="0.35">
      <c r="A127" s="205"/>
      <c r="B127" s="237"/>
      <c r="C127" s="237"/>
      <c r="D127" s="240"/>
      <c r="E127" s="240"/>
      <c r="F127" s="240"/>
      <c r="G127" s="240"/>
      <c r="H127" s="240"/>
      <c r="I127" s="240"/>
      <c r="J127" s="166"/>
      <c r="K127" s="166"/>
      <c r="L127" s="166"/>
      <c r="M127" s="166"/>
      <c r="N127" s="166"/>
      <c r="O127" s="166"/>
      <c r="P127" s="166"/>
      <c r="Q127" s="166"/>
      <c r="R127" s="167"/>
      <c r="S127" s="166"/>
      <c r="T127" s="166"/>
      <c r="U127" s="166"/>
      <c r="V127" s="166"/>
      <c r="W127" s="166"/>
      <c r="X127" s="166"/>
      <c r="Y127" s="166"/>
      <c r="Z127" s="166"/>
      <c r="AA127" s="166"/>
      <c r="AB127" s="166"/>
      <c r="AC127" s="166"/>
      <c r="AD127" s="166"/>
      <c r="AE127" s="167"/>
      <c r="AF127" s="166"/>
      <c r="AG127" s="166"/>
      <c r="AH127" s="166"/>
      <c r="AI127" s="166"/>
      <c r="AJ127" s="166"/>
      <c r="AK127" s="166"/>
      <c r="AL127" s="166"/>
      <c r="AM127" s="166"/>
      <c r="AN127" s="166"/>
      <c r="AO127" s="166"/>
      <c r="AP127" s="166"/>
      <c r="AQ127" s="166"/>
      <c r="AR127" s="167"/>
      <c r="AS127" s="166"/>
      <c r="AT127" s="166"/>
      <c r="AU127" s="166"/>
      <c r="AV127" s="166"/>
      <c r="AW127" s="166"/>
      <c r="AX127" s="166"/>
      <c r="AY127" s="166"/>
      <c r="AZ127" s="166"/>
      <c r="BA127" s="166"/>
      <c r="BB127" s="166"/>
      <c r="BC127" s="166"/>
      <c r="BD127" s="166"/>
      <c r="BE127" s="167"/>
      <c r="BF127" s="166"/>
      <c r="BG127" s="166"/>
      <c r="BH127" s="166"/>
      <c r="BI127" s="166"/>
      <c r="BJ127" s="166"/>
      <c r="BK127" s="166"/>
      <c r="BL127" s="166"/>
      <c r="BM127" s="166"/>
      <c r="BN127" s="166"/>
      <c r="BO127" s="166"/>
      <c r="BP127" s="166"/>
      <c r="BQ127" s="166"/>
      <c r="BR127" s="168"/>
      <c r="BS127" s="142"/>
      <c r="BT127" s="142"/>
      <c r="BU127" s="142"/>
      <c r="BV127" s="142"/>
      <c r="BW127" s="142"/>
      <c r="BX127" s="142"/>
      <c r="BY127" s="142"/>
      <c r="BZ127" s="142"/>
      <c r="CA127" s="142"/>
      <c r="CB127" s="142"/>
      <c r="CC127" s="142"/>
      <c r="CD127" s="142"/>
      <c r="CE127" s="142"/>
      <c r="CF127" s="142"/>
      <c r="CG127" s="142"/>
      <c r="CH127" s="142"/>
      <c r="CI127" s="142"/>
      <c r="CJ127" s="142"/>
      <c r="CK127" s="142"/>
      <c r="CL127" s="142"/>
      <c r="CM127" s="142"/>
      <c r="CN127" s="142"/>
      <c r="CO127" s="142"/>
      <c r="CP127" s="142"/>
      <c r="CQ127" s="142"/>
      <c r="CR127" s="142"/>
      <c r="CS127" s="142"/>
      <c r="CT127" s="142"/>
      <c r="CU127" s="142"/>
      <c r="CV127" s="142"/>
      <c r="CW127" s="142"/>
      <c r="CX127" s="142"/>
      <c r="CY127" s="142"/>
      <c r="CZ127" s="142"/>
      <c r="DA127" s="142"/>
      <c r="DB127" s="142"/>
      <c r="DC127" s="142"/>
      <c r="DD127" s="142"/>
      <c r="DE127" s="142"/>
      <c r="DF127" s="142"/>
      <c r="DG127" s="142"/>
      <c r="DH127" s="142"/>
      <c r="DI127" s="142"/>
      <c r="DJ127" s="142"/>
      <c r="DK127" s="142"/>
      <c r="DL127" s="142"/>
      <c r="DM127" s="142"/>
      <c r="DN127" s="142"/>
      <c r="DO127" s="142"/>
      <c r="DP127" s="142"/>
      <c r="DQ127" s="142"/>
      <c r="DR127" s="142"/>
      <c r="DS127" s="142"/>
      <c r="DT127" s="142"/>
      <c r="DU127" s="142"/>
      <c r="DV127" s="142"/>
      <c r="DW127" s="142"/>
      <c r="DX127" s="142"/>
      <c r="DY127" s="142"/>
      <c r="DZ127" s="142"/>
      <c r="EA127" s="142"/>
      <c r="EB127" s="142"/>
      <c r="EC127" s="142"/>
      <c r="ED127" s="142"/>
      <c r="EE127" s="142"/>
      <c r="EF127" s="142"/>
      <c r="EG127" s="142"/>
      <c r="EH127" s="142"/>
      <c r="EI127" s="142"/>
      <c r="EJ127" s="142"/>
      <c r="EK127" s="142"/>
      <c r="EL127" s="142"/>
      <c r="EM127" s="142"/>
      <c r="EN127" s="142"/>
      <c r="EO127" s="142"/>
      <c r="EP127" s="142"/>
      <c r="EQ127" s="142"/>
      <c r="ER127" s="142"/>
      <c r="ES127" s="142"/>
      <c r="ET127" s="142"/>
      <c r="EU127" s="142"/>
      <c r="EV127" s="142"/>
      <c r="EW127" s="142"/>
      <c r="EX127" s="142"/>
      <c r="EY127" s="142"/>
      <c r="EZ127" s="142"/>
      <c r="FA127" s="142"/>
      <c r="FB127" s="142"/>
      <c r="FC127" s="142"/>
      <c r="FD127" s="142"/>
      <c r="FE127" s="142"/>
      <c r="FF127" s="142"/>
      <c r="FG127" s="142"/>
      <c r="FH127" s="142"/>
      <c r="FI127" s="142"/>
      <c r="FJ127" s="142"/>
      <c r="FK127" s="142"/>
      <c r="FL127" s="142"/>
      <c r="FM127" s="142"/>
    </row>
    <row r="128" spans="1:169" hidden="1" outlineLevel="2" x14ac:dyDescent="0.35">
      <c r="A128" s="205"/>
      <c r="B128" s="237"/>
      <c r="C128" s="237"/>
      <c r="D128" s="240"/>
      <c r="E128" s="240"/>
      <c r="F128" s="240"/>
      <c r="G128" s="240"/>
      <c r="H128" s="240"/>
      <c r="I128" s="240"/>
      <c r="J128" s="166"/>
      <c r="K128" s="166"/>
      <c r="L128" s="166"/>
      <c r="M128" s="166"/>
      <c r="N128" s="166"/>
      <c r="O128" s="166"/>
      <c r="P128" s="166"/>
      <c r="Q128" s="166"/>
      <c r="R128" s="167"/>
      <c r="S128" s="166"/>
      <c r="T128" s="166"/>
      <c r="U128" s="166"/>
      <c r="V128" s="166"/>
      <c r="W128" s="166"/>
      <c r="X128" s="166"/>
      <c r="Y128" s="166"/>
      <c r="Z128" s="166"/>
      <c r="AA128" s="166"/>
      <c r="AB128" s="166"/>
      <c r="AC128" s="166"/>
      <c r="AD128" s="166"/>
      <c r="AE128" s="167"/>
      <c r="AF128" s="166"/>
      <c r="AG128" s="166"/>
      <c r="AH128" s="166"/>
      <c r="AI128" s="166"/>
      <c r="AJ128" s="166"/>
      <c r="AK128" s="166"/>
      <c r="AL128" s="166"/>
      <c r="AM128" s="166"/>
      <c r="AN128" s="166"/>
      <c r="AO128" s="166"/>
      <c r="AP128" s="166"/>
      <c r="AQ128" s="166"/>
      <c r="AR128" s="167"/>
      <c r="AS128" s="166"/>
      <c r="AT128" s="166"/>
      <c r="AU128" s="166"/>
      <c r="AV128" s="166"/>
      <c r="AW128" s="166"/>
      <c r="AX128" s="166"/>
      <c r="AY128" s="166"/>
      <c r="AZ128" s="166"/>
      <c r="BA128" s="166"/>
      <c r="BB128" s="166"/>
      <c r="BC128" s="166"/>
      <c r="BD128" s="166"/>
      <c r="BE128" s="167"/>
      <c r="BF128" s="166"/>
      <c r="BG128" s="166"/>
      <c r="BH128" s="166"/>
      <c r="BI128" s="166"/>
      <c r="BJ128" s="166"/>
      <c r="BK128" s="166"/>
      <c r="BL128" s="166"/>
      <c r="BM128" s="166"/>
      <c r="BN128" s="166"/>
      <c r="BO128" s="166"/>
      <c r="BP128" s="166"/>
      <c r="BQ128" s="166"/>
      <c r="BR128" s="168"/>
      <c r="BS128" s="142"/>
      <c r="BT128" s="142"/>
      <c r="BU128" s="142"/>
      <c r="BV128" s="142"/>
      <c r="BW128" s="142"/>
      <c r="BX128" s="142"/>
      <c r="BY128" s="142"/>
      <c r="BZ128" s="142"/>
      <c r="CA128" s="142"/>
      <c r="CB128" s="142"/>
      <c r="CC128" s="142"/>
      <c r="CD128" s="142"/>
      <c r="CE128" s="142"/>
      <c r="CF128" s="142"/>
      <c r="CG128" s="142"/>
      <c r="CH128" s="142"/>
      <c r="CI128" s="142"/>
      <c r="CJ128" s="142"/>
      <c r="CK128" s="142"/>
      <c r="CL128" s="142"/>
      <c r="CM128" s="142"/>
      <c r="CN128" s="142"/>
      <c r="CO128" s="142"/>
      <c r="CP128" s="142"/>
      <c r="CQ128" s="142"/>
      <c r="CR128" s="142"/>
      <c r="CS128" s="142"/>
      <c r="CT128" s="142"/>
      <c r="CU128" s="142"/>
      <c r="CV128" s="142"/>
      <c r="CW128" s="142"/>
      <c r="CX128" s="142"/>
      <c r="CY128" s="142"/>
      <c r="CZ128" s="142"/>
      <c r="DA128" s="142"/>
      <c r="DB128" s="142"/>
      <c r="DC128" s="142"/>
      <c r="DD128" s="142"/>
      <c r="DE128" s="142"/>
      <c r="DF128" s="142"/>
      <c r="DG128" s="142"/>
      <c r="DH128" s="142"/>
      <c r="DI128" s="142"/>
      <c r="DJ128" s="142"/>
      <c r="DK128" s="142"/>
      <c r="DL128" s="142"/>
      <c r="DM128" s="142"/>
      <c r="DN128" s="142"/>
      <c r="DO128" s="142"/>
      <c r="DP128" s="142"/>
      <c r="DQ128" s="142"/>
      <c r="DR128" s="142"/>
      <c r="DS128" s="142"/>
      <c r="DT128" s="142"/>
      <c r="DU128" s="142"/>
      <c r="DV128" s="142"/>
      <c r="DW128" s="142"/>
      <c r="DX128" s="142"/>
      <c r="DY128" s="142"/>
      <c r="DZ128" s="142"/>
      <c r="EA128" s="142"/>
      <c r="EB128" s="142"/>
      <c r="EC128" s="142"/>
      <c r="ED128" s="142"/>
      <c r="EE128" s="142"/>
      <c r="EF128" s="142"/>
      <c r="EG128" s="142"/>
      <c r="EH128" s="142"/>
      <c r="EI128" s="142"/>
      <c r="EJ128" s="142"/>
      <c r="EK128" s="142"/>
      <c r="EL128" s="142"/>
      <c r="EM128" s="142"/>
      <c r="EN128" s="142"/>
      <c r="EO128" s="142"/>
      <c r="EP128" s="142"/>
      <c r="EQ128" s="142"/>
      <c r="ER128" s="142"/>
      <c r="ES128" s="142"/>
      <c r="ET128" s="142"/>
      <c r="EU128" s="142"/>
      <c r="EV128" s="142"/>
      <c r="EW128" s="142"/>
      <c r="EX128" s="142"/>
      <c r="EY128" s="142"/>
      <c r="EZ128" s="142"/>
      <c r="FA128" s="142"/>
      <c r="FB128" s="142"/>
      <c r="FC128" s="142"/>
      <c r="FD128" s="142"/>
      <c r="FE128" s="142"/>
      <c r="FF128" s="142"/>
      <c r="FG128" s="142"/>
      <c r="FH128" s="142"/>
      <c r="FI128" s="142"/>
      <c r="FJ128" s="142"/>
      <c r="FK128" s="142"/>
      <c r="FL128" s="142"/>
      <c r="FM128" s="142"/>
    </row>
    <row r="129" spans="1:9" hidden="1" outlineLevel="1" x14ac:dyDescent="0.35">
      <c r="B129" s="155"/>
      <c r="C129" s="155"/>
      <c r="D129" s="173"/>
    </row>
    <row r="130" spans="1:9" collapsed="1" x14ac:dyDescent="0.35">
      <c r="B130" s="155"/>
      <c r="C130" s="155"/>
      <c r="D130" s="173"/>
    </row>
    <row r="131" spans="1:9" x14ac:dyDescent="0.35">
      <c r="A131" s="174" t="s">
        <v>101</v>
      </c>
      <c r="B131" s="224">
        <v>0.15</v>
      </c>
      <c r="C131" s="274"/>
      <c r="D131" s="158" t="e">
        <f>#REF!</f>
        <v>#REF!</v>
      </c>
      <c r="E131" s="158" t="e">
        <f>#REF!</f>
        <v>#REF!</v>
      </c>
      <c r="F131" s="158" t="e">
        <f>#REF!</f>
        <v>#REF!</v>
      </c>
      <c r="G131" s="158" t="e">
        <f>#REF!</f>
        <v>#REF!</v>
      </c>
      <c r="H131" s="158" t="e">
        <f>#REF!</f>
        <v>#REF!</v>
      </c>
      <c r="I131" s="158" t="e">
        <f>#REF!</f>
        <v>#REF!</v>
      </c>
    </row>
    <row r="132" spans="1:9" x14ac:dyDescent="0.35">
      <c r="A132" s="175"/>
      <c r="B132" s="176"/>
      <c r="C132" s="176"/>
      <c r="D132" s="158"/>
      <c r="E132" s="202"/>
      <c r="F132" s="202"/>
      <c r="G132" s="202"/>
      <c r="H132" s="202"/>
      <c r="I132" s="202"/>
    </row>
    <row r="133" spans="1:9" x14ac:dyDescent="0.35">
      <c r="A133" s="234" t="s">
        <v>102</v>
      </c>
      <c r="B133" s="228"/>
      <c r="C133" s="228" t="e">
        <f>#REF!</f>
        <v>#REF!</v>
      </c>
      <c r="D133" s="228" t="e">
        <f>#REF!</f>
        <v>#REF!</v>
      </c>
      <c r="E133" s="228" t="e">
        <f>#REF!</f>
        <v>#REF!</v>
      </c>
      <c r="F133" s="228" t="e">
        <f>#REF!</f>
        <v>#REF!</v>
      </c>
      <c r="G133" s="228" t="e">
        <f>#REF!</f>
        <v>#REF!</v>
      </c>
      <c r="H133" s="228" t="e">
        <f>#REF!</f>
        <v>#REF!</v>
      </c>
      <c r="I133" s="228" t="e">
        <f>#REF!</f>
        <v>#REF!</v>
      </c>
    </row>
    <row r="134" spans="1:9" x14ac:dyDescent="0.35">
      <c r="A134" s="234" t="s">
        <v>103</v>
      </c>
      <c r="B134" s="228"/>
      <c r="C134" s="235"/>
      <c r="D134" s="235" t="e">
        <f>#REF!/#REF!</f>
        <v>#REF!</v>
      </c>
      <c r="E134" s="235" t="e">
        <f>#REF!/#REF!</f>
        <v>#REF!</v>
      </c>
      <c r="F134" s="235" t="e">
        <f>#REF!/#REF!</f>
        <v>#REF!</v>
      </c>
      <c r="G134" s="235" t="e">
        <f>#REF!/#REF!</f>
        <v>#REF!</v>
      </c>
      <c r="H134" s="235" t="e">
        <f>#REF!/#REF!</f>
        <v>#REF!</v>
      </c>
      <c r="I134" s="235" t="e">
        <f>#REF!/#REF!</f>
        <v>#REF!</v>
      </c>
    </row>
    <row r="135" spans="1:9" hidden="1" outlineLevel="1" x14ac:dyDescent="0.35">
      <c r="A135" s="150" t="s">
        <v>104</v>
      </c>
      <c r="B135" s="237">
        <v>2000</v>
      </c>
      <c r="C135" s="273"/>
      <c r="D135" s="158"/>
      <c r="E135" s="177"/>
      <c r="F135" s="158"/>
      <c r="G135" s="158"/>
      <c r="H135" s="158"/>
      <c r="I135" s="158"/>
    </row>
    <row r="136" spans="1:9" hidden="1" outlineLevel="1" x14ac:dyDescent="0.35">
      <c r="A136" s="150" t="s">
        <v>105</v>
      </c>
      <c r="B136" s="237">
        <v>60</v>
      </c>
      <c r="C136" s="273"/>
      <c r="D136" s="158"/>
      <c r="E136" s="158"/>
      <c r="F136" s="158"/>
      <c r="G136" s="158"/>
      <c r="H136" s="158"/>
      <c r="I136" s="158"/>
    </row>
    <row r="137" spans="1:9" hidden="1" outlineLevel="1" x14ac:dyDescent="0.35">
      <c r="A137" s="150" t="s">
        <v>106</v>
      </c>
      <c r="B137" s="237">
        <v>30</v>
      </c>
      <c r="C137" s="273"/>
      <c r="D137" s="158"/>
      <c r="E137" s="158"/>
      <c r="F137" s="158"/>
      <c r="G137" s="158"/>
      <c r="H137" s="158"/>
      <c r="I137" s="158"/>
    </row>
    <row r="138" spans="1:9" collapsed="1" x14ac:dyDescent="0.35">
      <c r="B138" s="155"/>
      <c r="C138" s="155"/>
      <c r="D138" s="158"/>
      <c r="E138" s="158"/>
      <c r="F138" s="158"/>
      <c r="G138" s="158"/>
      <c r="H138" s="158"/>
      <c r="I138" s="158"/>
    </row>
    <row r="139" spans="1:9" x14ac:dyDescent="0.35">
      <c r="A139" s="234" t="s">
        <v>107</v>
      </c>
      <c r="B139" s="228"/>
      <c r="C139" s="228" t="e">
        <f>#REF!</f>
        <v>#REF!</v>
      </c>
      <c r="D139" s="228" t="e">
        <f>#REF!</f>
        <v>#REF!</v>
      </c>
      <c r="E139" s="228" t="e">
        <f>#REF!</f>
        <v>#REF!</v>
      </c>
      <c r="F139" s="228" t="e">
        <f>#REF!</f>
        <v>#REF!</v>
      </c>
      <c r="G139" s="228" t="e">
        <f>#REF!</f>
        <v>#REF!</v>
      </c>
      <c r="H139" s="228" t="e">
        <f>#REF!</f>
        <v>#REF!</v>
      </c>
      <c r="I139" s="228" t="e">
        <f>#REF!</f>
        <v>#REF!</v>
      </c>
    </row>
    <row r="140" spans="1:9" x14ac:dyDescent="0.35">
      <c r="B140" s="155"/>
      <c r="C140" s="155"/>
      <c r="D140" s="158"/>
      <c r="E140" s="158"/>
      <c r="F140" s="158"/>
      <c r="G140" s="158"/>
      <c r="H140" s="158"/>
      <c r="I140" s="158"/>
    </row>
    <row r="141" spans="1:9" x14ac:dyDescent="0.35">
      <c r="A141" s="234" t="s">
        <v>108</v>
      </c>
      <c r="B141" s="228"/>
      <c r="C141" s="228" t="e">
        <f>#REF!</f>
        <v>#REF!</v>
      </c>
      <c r="D141" s="228" t="e">
        <f>#REF!</f>
        <v>#REF!</v>
      </c>
      <c r="E141" s="228" t="e">
        <f>#REF!</f>
        <v>#REF!</v>
      </c>
      <c r="F141" s="228" t="e">
        <f>#REF!</f>
        <v>#REF!</v>
      </c>
      <c r="G141" s="228" t="e">
        <f>#REF!</f>
        <v>#REF!</v>
      </c>
      <c r="H141" s="228" t="e">
        <f>#REF!</f>
        <v>#REF!</v>
      </c>
      <c r="I141" s="228" t="e">
        <f>#REF!</f>
        <v>#REF!</v>
      </c>
    </row>
    <row r="142" spans="1:9" hidden="1" outlineLevel="1" x14ac:dyDescent="0.35">
      <c r="A142" s="150" t="s">
        <v>109</v>
      </c>
      <c r="B142" s="220">
        <v>10000</v>
      </c>
      <c r="C142" s="221"/>
      <c r="D142" s="221" t="e">
        <f>#REF!</f>
        <v>#REF!</v>
      </c>
      <c r="E142" s="221" t="e">
        <f>#REF!</f>
        <v>#REF!</v>
      </c>
      <c r="F142" s="221" t="e">
        <f>#REF!</f>
        <v>#REF!</v>
      </c>
      <c r="G142" s="221" t="e">
        <f>#REF!</f>
        <v>#REF!</v>
      </c>
      <c r="H142" s="221" t="e">
        <f>#REF!</f>
        <v>#REF!</v>
      </c>
      <c r="I142" s="221" t="e">
        <f>#REF!</f>
        <v>#REF!</v>
      </c>
    </row>
    <row r="143" spans="1:9" hidden="1" outlineLevel="1" x14ac:dyDescent="0.35">
      <c r="A143" s="150" t="s">
        <v>110</v>
      </c>
      <c r="B143" s="220">
        <v>22000</v>
      </c>
      <c r="C143" s="221"/>
      <c r="D143" s="221" t="e">
        <f>#REF!</f>
        <v>#REF!</v>
      </c>
      <c r="E143" s="221" t="e">
        <f>#REF!</f>
        <v>#REF!</v>
      </c>
      <c r="F143" s="221" t="e">
        <f>#REF!</f>
        <v>#REF!</v>
      </c>
      <c r="G143" s="221" t="e">
        <f>#REF!</f>
        <v>#REF!</v>
      </c>
      <c r="H143" s="221" t="e">
        <f>#REF!</f>
        <v>#REF!</v>
      </c>
      <c r="I143" s="221" t="e">
        <f>#REF!</f>
        <v>#REF!</v>
      </c>
    </row>
    <row r="144" spans="1:9" hidden="1" outlineLevel="1" x14ac:dyDescent="0.35">
      <c r="A144" s="207" t="s">
        <v>111</v>
      </c>
      <c r="B144" s="220">
        <v>600</v>
      </c>
      <c r="C144" s="221"/>
      <c r="D144" s="221" t="e">
        <f>#REF!</f>
        <v>#REF!</v>
      </c>
      <c r="E144" s="221" t="e">
        <f>#REF!</f>
        <v>#REF!</v>
      </c>
      <c r="F144" s="221" t="e">
        <f>#REF!</f>
        <v>#REF!</v>
      </c>
      <c r="G144" s="221" t="e">
        <f>#REF!</f>
        <v>#REF!</v>
      </c>
      <c r="H144" s="221" t="e">
        <f>#REF!</f>
        <v>#REF!</v>
      </c>
      <c r="I144" s="221" t="e">
        <f>#REF!</f>
        <v>#REF!</v>
      </c>
    </row>
    <row r="145" spans="1:9" hidden="1" outlineLevel="1" x14ac:dyDescent="0.35">
      <c r="A145" s="150" t="s">
        <v>112</v>
      </c>
      <c r="B145" s="220">
        <v>2000</v>
      </c>
      <c r="C145" s="221"/>
      <c r="D145" s="221" t="e">
        <f>#REF!</f>
        <v>#REF!</v>
      </c>
      <c r="E145" s="221" t="e">
        <f>#REF!</f>
        <v>#REF!</v>
      </c>
      <c r="F145" s="221" t="e">
        <f>#REF!</f>
        <v>#REF!</v>
      </c>
      <c r="G145" s="221" t="e">
        <f>#REF!</f>
        <v>#REF!</v>
      </c>
      <c r="H145" s="221" t="e">
        <f>#REF!</f>
        <v>#REF!</v>
      </c>
      <c r="I145" s="221" t="e">
        <f>#REF!</f>
        <v>#REF!</v>
      </c>
    </row>
    <row r="146" spans="1:9" hidden="1" outlineLevel="1" x14ac:dyDescent="0.35">
      <c r="A146" s="150" t="s">
        <v>113</v>
      </c>
      <c r="B146" s="220">
        <v>1000</v>
      </c>
      <c r="C146" s="221"/>
      <c r="D146" s="221" t="e">
        <f>#REF!</f>
        <v>#REF!</v>
      </c>
      <c r="E146" s="221" t="e">
        <f>#REF!</f>
        <v>#REF!</v>
      </c>
      <c r="F146" s="221" t="e">
        <f>#REF!</f>
        <v>#REF!</v>
      </c>
      <c r="G146" s="221" t="e">
        <f>#REF!</f>
        <v>#REF!</v>
      </c>
      <c r="H146" s="221" t="e">
        <f>#REF!</f>
        <v>#REF!</v>
      </c>
      <c r="I146" s="221" t="e">
        <f>#REF!</f>
        <v>#REF!</v>
      </c>
    </row>
    <row r="147" spans="1:9" hidden="1" outlineLevel="1" x14ac:dyDescent="0.35">
      <c r="A147" s="150" t="s">
        <v>114</v>
      </c>
      <c r="B147" s="220">
        <v>1500</v>
      </c>
      <c r="C147" s="221"/>
      <c r="D147" s="221" t="e">
        <f>#REF!</f>
        <v>#REF!</v>
      </c>
      <c r="E147" s="221" t="e">
        <f>#REF!</f>
        <v>#REF!</v>
      </c>
      <c r="F147" s="221" t="e">
        <f>#REF!</f>
        <v>#REF!</v>
      </c>
      <c r="G147" s="221" t="e">
        <f>#REF!</f>
        <v>#REF!</v>
      </c>
      <c r="H147" s="221" t="e">
        <f>#REF!</f>
        <v>#REF!</v>
      </c>
      <c r="I147" s="221" t="e">
        <f>#REF!</f>
        <v>#REF!</v>
      </c>
    </row>
    <row r="148" spans="1:9" hidden="1" outlineLevel="1" x14ac:dyDescent="0.35">
      <c r="A148" s="150" t="s">
        <v>115</v>
      </c>
      <c r="B148" s="220">
        <v>100</v>
      </c>
      <c r="C148" s="221"/>
      <c r="D148" s="221" t="e">
        <f>#REF!</f>
        <v>#REF!</v>
      </c>
      <c r="E148" s="221" t="e">
        <f>#REF!</f>
        <v>#REF!</v>
      </c>
      <c r="F148" s="221" t="e">
        <f>#REF!</f>
        <v>#REF!</v>
      </c>
      <c r="G148" s="221" t="e">
        <f>#REF!</f>
        <v>#REF!</v>
      </c>
      <c r="H148" s="221" t="e">
        <f>#REF!</f>
        <v>#REF!</v>
      </c>
      <c r="I148" s="221" t="e">
        <f>#REF!</f>
        <v>#REF!</v>
      </c>
    </row>
    <row r="149" spans="1:9" hidden="1" outlineLevel="1" x14ac:dyDescent="0.35">
      <c r="A149" s="150" t="s">
        <v>116</v>
      </c>
      <c r="B149" s="208"/>
      <c r="C149" s="221"/>
      <c r="D149" s="221" t="e">
        <f>#REF!</f>
        <v>#REF!</v>
      </c>
      <c r="E149" s="221" t="e">
        <f>#REF!</f>
        <v>#REF!</v>
      </c>
      <c r="F149" s="221" t="e">
        <f>#REF!</f>
        <v>#REF!</v>
      </c>
      <c r="G149" s="221" t="e">
        <f>#REF!</f>
        <v>#REF!</v>
      </c>
      <c r="H149" s="221" t="e">
        <f>#REF!</f>
        <v>#REF!</v>
      </c>
      <c r="I149" s="221" t="e">
        <f>#REF!</f>
        <v>#REF!</v>
      </c>
    </row>
    <row r="150" spans="1:9" collapsed="1" x14ac:dyDescent="0.35">
      <c r="B150" s="155"/>
      <c r="C150" s="155"/>
      <c r="D150" s="158"/>
      <c r="E150" s="158"/>
      <c r="F150" s="158"/>
      <c r="G150" s="158"/>
      <c r="H150" s="158"/>
      <c r="I150" s="158"/>
    </row>
    <row r="151" spans="1:9" x14ac:dyDescent="0.35">
      <c r="B151" s="155"/>
      <c r="C151" s="155"/>
      <c r="D151" s="158"/>
      <c r="E151" s="158"/>
      <c r="F151" s="158"/>
      <c r="G151" s="158"/>
      <c r="H151" s="158"/>
      <c r="I151" s="158"/>
    </row>
    <row r="152" spans="1:9" x14ac:dyDescent="0.35">
      <c r="A152" s="174" t="s">
        <v>117</v>
      </c>
      <c r="B152" s="155"/>
      <c r="C152" s="155"/>
      <c r="D152" s="158"/>
      <c r="E152" s="158"/>
      <c r="F152" s="158"/>
      <c r="G152" s="158"/>
      <c r="H152" s="158"/>
      <c r="I152" s="158"/>
    </row>
    <row r="153" spans="1:9" hidden="1" outlineLevel="1" x14ac:dyDescent="0.35">
      <c r="A153" s="150" t="s">
        <v>118</v>
      </c>
      <c r="B153" s="133">
        <v>1</v>
      </c>
      <c r="C153" s="272"/>
      <c r="D153" s="158"/>
      <c r="E153" s="158"/>
      <c r="F153" s="158"/>
      <c r="G153" s="158"/>
      <c r="H153" s="158"/>
      <c r="I153" s="158"/>
    </row>
    <row r="154" spans="1:9" collapsed="1" x14ac:dyDescent="0.35">
      <c r="A154" s="234" t="s">
        <v>119</v>
      </c>
      <c r="B154" s="228"/>
      <c r="C154" s="228" t="e">
        <f>#REF!</f>
        <v>#REF!</v>
      </c>
      <c r="D154" s="228" t="e">
        <f>#REF!</f>
        <v>#REF!</v>
      </c>
      <c r="E154" s="228" t="e">
        <f>#REF!</f>
        <v>#REF!</v>
      </c>
      <c r="F154" s="228" t="e">
        <f>#REF!</f>
        <v>#REF!</v>
      </c>
      <c r="G154" s="228" t="e">
        <f>#REF!</f>
        <v>#REF!</v>
      </c>
      <c r="H154" s="228" t="e">
        <f>#REF!</f>
        <v>#REF!</v>
      </c>
      <c r="I154" s="228" t="e">
        <f>#REF!</f>
        <v>#REF!</v>
      </c>
    </row>
    <row r="155" spans="1:9" hidden="1" outlineLevel="1" x14ac:dyDescent="0.35">
      <c r="A155" s="150" t="s">
        <v>120</v>
      </c>
      <c r="B155" s="237">
        <v>500</v>
      </c>
      <c r="C155" s="273"/>
      <c r="D155" s="158"/>
      <c r="E155" s="158"/>
      <c r="F155" s="158"/>
      <c r="G155" s="158"/>
      <c r="H155" s="158"/>
      <c r="I155" s="158"/>
    </row>
    <row r="156" spans="1:9" hidden="1" outlineLevel="1" x14ac:dyDescent="0.35">
      <c r="A156" s="150" t="s">
        <v>121</v>
      </c>
      <c r="B156" s="237">
        <v>100</v>
      </c>
      <c r="C156" s="273"/>
      <c r="D156" s="158"/>
      <c r="E156" s="158"/>
      <c r="F156" s="158"/>
      <c r="G156" s="158"/>
      <c r="H156" s="158"/>
      <c r="I156" s="158"/>
    </row>
    <row r="157" spans="1:9" hidden="1" outlineLevel="1" x14ac:dyDescent="0.35">
      <c r="A157" s="150" t="s">
        <v>122</v>
      </c>
      <c r="B157" s="237">
        <v>375</v>
      </c>
      <c r="C157" s="273"/>
      <c r="D157" s="158"/>
      <c r="E157" s="158"/>
      <c r="F157" s="158"/>
      <c r="G157" s="158"/>
      <c r="H157" s="158"/>
      <c r="I157" s="158"/>
    </row>
    <row r="158" spans="1:9" hidden="1" outlineLevel="1" x14ac:dyDescent="0.35">
      <c r="A158" s="150" t="s">
        <v>123</v>
      </c>
      <c r="B158" s="237">
        <v>150</v>
      </c>
      <c r="C158" s="273"/>
      <c r="D158" s="158"/>
      <c r="E158" s="158"/>
      <c r="F158" s="158"/>
      <c r="G158" s="158"/>
      <c r="H158" s="158"/>
      <c r="I158" s="158"/>
    </row>
    <row r="159" spans="1:9" hidden="1" outlineLevel="1" x14ac:dyDescent="0.35">
      <c r="A159" s="150" t="s">
        <v>124</v>
      </c>
      <c r="B159" s="237">
        <v>150</v>
      </c>
      <c r="C159" s="273"/>
      <c r="D159" s="158"/>
      <c r="E159" s="158"/>
      <c r="F159" s="158"/>
      <c r="G159" s="158"/>
      <c r="H159" s="158"/>
      <c r="I159" s="158"/>
    </row>
    <row r="160" spans="1:9" collapsed="1" x14ac:dyDescent="0.35">
      <c r="A160" s="150"/>
      <c r="B160" s="179"/>
      <c r="C160" s="179"/>
      <c r="D160" s="158"/>
      <c r="E160" s="158"/>
      <c r="F160" s="158"/>
      <c r="G160" s="158"/>
      <c r="H160" s="158"/>
      <c r="I160" s="158"/>
    </row>
    <row r="161" spans="1:9" x14ac:dyDescent="0.35">
      <c r="A161" s="234" t="s">
        <v>125</v>
      </c>
      <c r="B161" s="228"/>
      <c r="C161" s="228" t="e">
        <f>#REF!</f>
        <v>#REF!</v>
      </c>
      <c r="D161" s="228" t="e">
        <f>#REF!</f>
        <v>#REF!</v>
      </c>
      <c r="E161" s="228" t="e">
        <f>#REF!</f>
        <v>#REF!</v>
      </c>
      <c r="F161" s="228" t="e">
        <f>#REF!</f>
        <v>#REF!</v>
      </c>
      <c r="G161" s="228" t="e">
        <f>#REF!</f>
        <v>#REF!</v>
      </c>
      <c r="H161" s="228" t="e">
        <f>#REF!</f>
        <v>#REF!</v>
      </c>
      <c r="I161" s="228" t="e">
        <f>#REF!</f>
        <v>#REF!</v>
      </c>
    </row>
    <row r="162" spans="1:9" hidden="1" outlineLevel="1" x14ac:dyDescent="0.35">
      <c r="A162" s="150" t="s">
        <v>126</v>
      </c>
      <c r="B162" s="237">
        <v>5000</v>
      </c>
      <c r="C162" s="273"/>
      <c r="D162" s="158"/>
      <c r="E162" s="158"/>
      <c r="F162" s="158"/>
      <c r="G162" s="158"/>
      <c r="H162" s="158"/>
      <c r="I162" s="158"/>
    </row>
    <row r="163" spans="1:9" hidden="1" outlineLevel="1" x14ac:dyDescent="0.35">
      <c r="A163" s="150" t="s">
        <v>127</v>
      </c>
      <c r="B163" s="237">
        <v>1000</v>
      </c>
      <c r="C163" s="273"/>
      <c r="D163" s="158"/>
      <c r="E163" s="158"/>
      <c r="F163" s="158"/>
      <c r="G163" s="158"/>
      <c r="H163" s="158"/>
      <c r="I163" s="158"/>
    </row>
    <row r="164" spans="1:9" hidden="1" outlineLevel="1" x14ac:dyDescent="0.35">
      <c r="A164" s="150" t="s">
        <v>128</v>
      </c>
      <c r="B164" s="237">
        <v>2500</v>
      </c>
      <c r="C164" s="273"/>
      <c r="D164" s="158"/>
      <c r="E164" s="158"/>
      <c r="F164" s="158"/>
      <c r="G164" s="158"/>
      <c r="H164" s="158"/>
      <c r="I164" s="158"/>
    </row>
    <row r="165" spans="1:9" hidden="1" outlineLevel="1" x14ac:dyDescent="0.35">
      <c r="A165" s="150" t="s">
        <v>129</v>
      </c>
      <c r="B165" s="237">
        <v>1000</v>
      </c>
      <c r="C165" s="273"/>
      <c r="D165" s="158"/>
      <c r="E165" s="158"/>
      <c r="F165" s="158"/>
      <c r="G165" s="158"/>
      <c r="H165" s="158"/>
      <c r="I165" s="158"/>
    </row>
    <row r="166" spans="1:9" hidden="1" outlineLevel="1" x14ac:dyDescent="0.35">
      <c r="A166" s="150" t="s">
        <v>130</v>
      </c>
      <c r="B166" s="224">
        <v>0.15</v>
      </c>
      <c r="C166" s="274"/>
      <c r="D166" s="158"/>
      <c r="E166" s="158"/>
      <c r="F166" s="158"/>
      <c r="G166" s="158"/>
      <c r="H166" s="158"/>
      <c r="I166" s="158"/>
    </row>
    <row r="167" spans="1:9" hidden="1" outlineLevel="1" x14ac:dyDescent="0.35">
      <c r="A167" s="150" t="s">
        <v>131</v>
      </c>
      <c r="B167" s="224">
        <v>0.03</v>
      </c>
      <c r="C167" s="274"/>
      <c r="D167" s="158"/>
      <c r="E167" s="158"/>
      <c r="F167" s="158"/>
      <c r="G167" s="158"/>
      <c r="H167" s="158"/>
      <c r="I167" s="158"/>
    </row>
    <row r="168" spans="1:9" collapsed="1" x14ac:dyDescent="0.35">
      <c r="B168" s="159"/>
      <c r="C168" s="159"/>
      <c r="D168" s="158"/>
      <c r="E168" s="158"/>
      <c r="F168" s="158"/>
      <c r="G168" s="158"/>
      <c r="H168" s="158"/>
      <c r="I168" s="158"/>
    </row>
    <row r="169" spans="1:9" x14ac:dyDescent="0.35">
      <c r="A169" s="234" t="s">
        <v>132</v>
      </c>
      <c r="B169" s="228"/>
      <c r="C169" s="228" t="e">
        <f>#REF!</f>
        <v>#REF!</v>
      </c>
      <c r="D169" s="228" t="e">
        <f>#REF!</f>
        <v>#REF!</v>
      </c>
      <c r="E169" s="228" t="e">
        <f>#REF!</f>
        <v>#REF!</v>
      </c>
      <c r="F169" s="228">
        <v>3500</v>
      </c>
      <c r="G169" s="228" t="e">
        <f>#REF!</f>
        <v>#REF!</v>
      </c>
      <c r="H169" s="228" t="e">
        <f>#REF!</f>
        <v>#REF!</v>
      </c>
      <c r="I169" s="228" t="e">
        <f>#REF!</f>
        <v>#REF!</v>
      </c>
    </row>
    <row r="170" spans="1:9" hidden="1" outlineLevel="1" x14ac:dyDescent="0.35">
      <c r="A170" s="150" t="s">
        <v>133</v>
      </c>
      <c r="B170" s="237">
        <v>1000</v>
      </c>
      <c r="C170" s="273"/>
      <c r="D170" s="158"/>
      <c r="E170" s="158"/>
      <c r="F170" s="158"/>
      <c r="G170" s="158"/>
      <c r="H170" s="158"/>
      <c r="I170" s="158"/>
    </row>
    <row r="171" spans="1:9" hidden="1" outlineLevel="1" x14ac:dyDescent="0.35">
      <c r="A171" s="150" t="s">
        <v>134</v>
      </c>
      <c r="B171" s="237">
        <v>500</v>
      </c>
      <c r="C171" s="273"/>
      <c r="D171" s="158"/>
      <c r="E171" s="158"/>
      <c r="F171" s="158"/>
      <c r="G171" s="158"/>
      <c r="H171" s="158"/>
      <c r="I171" s="158"/>
    </row>
    <row r="172" spans="1:9" hidden="1" outlineLevel="1" x14ac:dyDescent="0.35">
      <c r="A172" s="150" t="s">
        <v>135</v>
      </c>
      <c r="B172" s="237">
        <f>100000/12</f>
        <v>8333.3333333333339</v>
      </c>
      <c r="C172" s="273"/>
      <c r="D172" s="158"/>
      <c r="E172" s="158"/>
      <c r="F172" s="158"/>
      <c r="G172" s="158"/>
      <c r="H172" s="158"/>
      <c r="I172" s="158"/>
    </row>
    <row r="173" spans="1:9" hidden="1" outlineLevel="1" x14ac:dyDescent="0.35">
      <c r="A173" s="150" t="s">
        <v>136</v>
      </c>
      <c r="B173" s="278">
        <f>F173*12</f>
        <v>0</v>
      </c>
      <c r="D173" s="237">
        <v>0</v>
      </c>
      <c r="E173" s="237">
        <f>90000/4</f>
        <v>22500</v>
      </c>
      <c r="F173" s="237"/>
      <c r="G173" s="237">
        <f>F173</f>
        <v>0</v>
      </c>
      <c r="H173" s="237">
        <f>G173</f>
        <v>0</v>
      </c>
      <c r="I173" s="237">
        <f>H173</f>
        <v>0</v>
      </c>
    </row>
    <row r="174" spans="1:9" collapsed="1" x14ac:dyDescent="0.35">
      <c r="B174" s="159"/>
      <c r="C174" s="159"/>
      <c r="D174" s="158"/>
      <c r="E174" s="158">
        <v>0</v>
      </c>
      <c r="F174" s="158"/>
      <c r="G174" s="158"/>
      <c r="H174" s="158"/>
      <c r="I174" s="158"/>
    </row>
    <row r="175" spans="1:9" x14ac:dyDescent="0.35">
      <c r="A175" s="234" t="s">
        <v>137</v>
      </c>
      <c r="B175" s="228"/>
      <c r="C175" s="228" t="e">
        <f>#REF!</f>
        <v>#REF!</v>
      </c>
      <c r="D175" s="228" t="e">
        <f>#REF!</f>
        <v>#REF!</v>
      </c>
      <c r="E175" s="228" t="e">
        <f>#REF!</f>
        <v>#REF!</v>
      </c>
      <c r="F175" s="228">
        <v>30000</v>
      </c>
      <c r="G175" s="228" t="e">
        <f>#REF!</f>
        <v>#REF!</v>
      </c>
      <c r="H175" s="228" t="e">
        <f>#REF!</f>
        <v>#REF!</v>
      </c>
      <c r="I175" s="228" t="e">
        <f>#REF!</f>
        <v>#REF!</v>
      </c>
    </row>
    <row r="176" spans="1:9" hidden="1" outlineLevel="1" x14ac:dyDescent="0.35">
      <c r="A176" s="150" t="s">
        <v>138</v>
      </c>
      <c r="B176" s="178"/>
      <c r="C176" s="178"/>
      <c r="D176" s="158"/>
      <c r="E176" s="158"/>
      <c r="F176" s="158"/>
      <c r="G176" s="158"/>
      <c r="H176" s="158"/>
      <c r="I176" s="158"/>
    </row>
    <row r="177" spans="1:9" hidden="1" outlineLevel="1" x14ac:dyDescent="0.35">
      <c r="A177" s="150" t="s">
        <v>116</v>
      </c>
      <c r="B177" s="237">
        <v>1500</v>
      </c>
      <c r="C177" s="273"/>
      <c r="D177" s="158"/>
      <c r="E177" s="158"/>
      <c r="F177" s="158"/>
      <c r="G177" s="158"/>
      <c r="H177" s="158"/>
      <c r="I177" s="158"/>
    </row>
    <row r="178" spans="1:9" collapsed="1" x14ac:dyDescent="0.35">
      <c r="A178" s="150"/>
      <c r="B178" s="180"/>
      <c r="C178" s="180"/>
      <c r="D178" s="158"/>
      <c r="E178" s="158"/>
      <c r="F178" s="158"/>
      <c r="G178" s="158"/>
      <c r="H178" s="158"/>
      <c r="I178" s="158"/>
    </row>
    <row r="179" spans="1:9" x14ac:dyDescent="0.35">
      <c r="A179" s="234" t="s">
        <v>139</v>
      </c>
      <c r="B179" s="228"/>
      <c r="C179" s="228" t="e">
        <f>#REF!</f>
        <v>#REF!</v>
      </c>
      <c r="D179" s="228" t="e">
        <f>#REF!</f>
        <v>#REF!</v>
      </c>
      <c r="E179" s="228" t="e">
        <f>#REF!</f>
        <v>#REF!</v>
      </c>
      <c r="F179" s="228" t="e">
        <f>#REF!</f>
        <v>#REF!</v>
      </c>
      <c r="G179" s="228" t="e">
        <f>#REF!</f>
        <v>#REF!</v>
      </c>
      <c r="H179" s="228" t="e">
        <f>#REF!</f>
        <v>#REF!</v>
      </c>
      <c r="I179" s="228" t="e">
        <f>#REF!</f>
        <v>#REF!</v>
      </c>
    </row>
    <row r="180" spans="1:9" hidden="1" outlineLevel="1" x14ac:dyDescent="0.35">
      <c r="A180" s="150" t="s">
        <v>140</v>
      </c>
      <c r="B180" s="237">
        <v>700</v>
      </c>
      <c r="C180" s="273"/>
      <c r="D180" s="158"/>
      <c r="E180" s="158"/>
      <c r="F180" s="158"/>
      <c r="G180" s="158"/>
      <c r="H180" s="158"/>
      <c r="I180" s="158"/>
    </row>
    <row r="181" spans="1:9" hidden="1" outlineLevel="1" x14ac:dyDescent="0.35">
      <c r="A181" s="150" t="s">
        <v>141</v>
      </c>
      <c r="B181" s="237">
        <v>2000</v>
      </c>
      <c r="C181" s="273"/>
      <c r="D181" s="158"/>
      <c r="E181" s="158"/>
      <c r="F181" s="158"/>
      <c r="G181" s="158"/>
      <c r="H181" s="158"/>
      <c r="I181" s="158"/>
    </row>
    <row r="182" spans="1:9" hidden="1" outlineLevel="1" x14ac:dyDescent="0.35">
      <c r="A182" s="150" t="s">
        <v>142</v>
      </c>
      <c r="B182" s="237">
        <v>1200</v>
      </c>
      <c r="C182" s="273"/>
      <c r="D182" s="158"/>
      <c r="E182" s="158"/>
      <c r="F182" s="158"/>
      <c r="G182" s="158"/>
      <c r="H182" s="158"/>
      <c r="I182" s="158"/>
    </row>
    <row r="183" spans="1:9" collapsed="1" x14ac:dyDescent="0.35">
      <c r="A183" s="150"/>
      <c r="B183" s="179"/>
      <c r="C183" s="179"/>
      <c r="D183" s="158"/>
      <c r="E183" s="158"/>
      <c r="F183" s="158"/>
      <c r="G183" s="158"/>
      <c r="H183" s="158"/>
      <c r="I183" s="158"/>
    </row>
    <row r="184" spans="1:9" x14ac:dyDescent="0.35">
      <c r="A184" s="234" t="s">
        <v>143</v>
      </c>
      <c r="B184" s="228"/>
      <c r="C184" s="228" t="e">
        <f>#REF!</f>
        <v>#REF!</v>
      </c>
      <c r="D184" s="228" t="e">
        <f>#REF!</f>
        <v>#REF!</v>
      </c>
      <c r="E184" s="228" t="e">
        <f>#REF!</f>
        <v>#REF!</v>
      </c>
      <c r="F184" s="228">
        <f>61650</f>
        <v>61650</v>
      </c>
      <c r="G184" s="228" t="e">
        <f>#REF!</f>
        <v>#REF!</v>
      </c>
      <c r="H184" s="228" t="e">
        <f>#REF!</f>
        <v>#REF!</v>
      </c>
      <c r="I184" s="228" t="e">
        <f>#REF!</f>
        <v>#REF!</v>
      </c>
    </row>
    <row r="185" spans="1:9" hidden="1" outlineLevel="1" x14ac:dyDescent="0.35">
      <c r="A185" s="150" t="s">
        <v>144</v>
      </c>
      <c r="D185" s="237">
        <v>8000</v>
      </c>
      <c r="E185" s="237">
        <v>8250</v>
      </c>
      <c r="F185" s="237">
        <v>10000</v>
      </c>
      <c r="G185" s="237">
        <v>12500</v>
      </c>
      <c r="H185" s="237">
        <v>85000</v>
      </c>
      <c r="I185" s="237">
        <v>105000</v>
      </c>
    </row>
    <row r="186" spans="1:9" hidden="1" outlineLevel="1" x14ac:dyDescent="0.35">
      <c r="A186" s="150" t="e">
        <f>#REF!</f>
        <v>#REF!</v>
      </c>
      <c r="B186" s="237">
        <v>500</v>
      </c>
      <c r="C186" s="273"/>
      <c r="D186" s="158"/>
      <c r="E186" s="158"/>
      <c r="F186" s="158"/>
      <c r="G186" s="158"/>
      <c r="H186" s="158"/>
      <c r="I186" s="158"/>
    </row>
    <row r="187" spans="1:9" hidden="1" outlineLevel="1" x14ac:dyDescent="0.35">
      <c r="A187" s="150" t="e">
        <f>#REF!</f>
        <v>#REF!</v>
      </c>
      <c r="B187" s="237">
        <v>250</v>
      </c>
      <c r="C187" s="273"/>
      <c r="D187" s="158"/>
      <c r="E187" s="158"/>
      <c r="F187" s="158"/>
      <c r="G187" s="158"/>
      <c r="H187" s="158"/>
      <c r="I187" s="158"/>
    </row>
    <row r="188" spans="1:9" hidden="1" outlineLevel="1" x14ac:dyDescent="0.35">
      <c r="A188" s="150" t="s">
        <v>131</v>
      </c>
      <c r="B188" s="224">
        <v>1</v>
      </c>
      <c r="C188" s="274"/>
      <c r="D188" s="158"/>
      <c r="E188" s="158"/>
      <c r="F188" s="158"/>
      <c r="G188" s="158"/>
      <c r="H188" s="158"/>
      <c r="I188" s="158"/>
    </row>
    <row r="189" spans="1:9" collapsed="1" x14ac:dyDescent="0.35">
      <c r="A189" s="150"/>
      <c r="B189" s="179"/>
      <c r="C189" s="179"/>
      <c r="D189" s="158"/>
      <c r="E189" s="158"/>
      <c r="F189" s="158"/>
      <c r="G189" s="158"/>
      <c r="H189" s="158"/>
      <c r="I189" s="158"/>
    </row>
    <row r="190" spans="1:9" ht="11.25" customHeight="1" x14ac:dyDescent="0.35">
      <c r="B190" s="181"/>
      <c r="C190" s="181"/>
    </row>
    <row r="191" spans="1:9" ht="15" thickBot="1" x14ac:dyDescent="0.4">
      <c r="A191" s="125" t="s">
        <v>145</v>
      </c>
      <c r="B191" s="243"/>
      <c r="C191" s="243" t="e">
        <f>#REF!</f>
        <v>#REF!</v>
      </c>
      <c r="D191" s="243" t="e">
        <f>#REF!</f>
        <v>#REF!</v>
      </c>
      <c r="E191" s="243" t="e">
        <f>#REF!</f>
        <v>#REF!</v>
      </c>
      <c r="F191" s="243" t="e">
        <f>#REF!</f>
        <v>#REF!</v>
      </c>
      <c r="G191" s="243" t="e">
        <f>#REF!</f>
        <v>#REF!</v>
      </c>
      <c r="H191" s="243" t="e">
        <f>#REF!</f>
        <v>#REF!</v>
      </c>
      <c r="I191" s="243" t="e">
        <f>#REF!</f>
        <v>#REF!</v>
      </c>
    </row>
    <row r="192" spans="1:9" x14ac:dyDescent="0.35">
      <c r="A192" s="182"/>
      <c r="B192" s="183"/>
      <c r="C192" s="183"/>
      <c r="D192" s="184"/>
      <c r="E192" s="184"/>
      <c r="F192" s="184"/>
      <c r="G192" s="184"/>
      <c r="H192" s="184"/>
      <c r="I192" s="184"/>
    </row>
    <row r="193" spans="1:9" x14ac:dyDescent="0.35">
      <c r="A193" s="103" t="s">
        <v>146</v>
      </c>
      <c r="B193" s="244"/>
      <c r="C193" s="244" t="e">
        <f>#REF!</f>
        <v>#REF!</v>
      </c>
      <c r="D193" s="244" t="e">
        <f>#REF!</f>
        <v>#REF!</v>
      </c>
      <c r="E193" s="244" t="e">
        <f>#REF!</f>
        <v>#REF!</v>
      </c>
      <c r="F193" s="244" t="e">
        <f>#REF!</f>
        <v>#REF!</v>
      </c>
      <c r="G193" s="244" t="e">
        <f>#REF!</f>
        <v>#REF!</v>
      </c>
      <c r="H193" s="244" t="e">
        <f>#REF!</f>
        <v>#REF!</v>
      </c>
      <c r="I193" s="244" t="e">
        <f>#REF!</f>
        <v>#REF!</v>
      </c>
    </row>
    <row r="194" spans="1:9" x14ac:dyDescent="0.35">
      <c r="A194" s="185" t="s">
        <v>147</v>
      </c>
      <c r="B194" s="185"/>
      <c r="C194" s="185"/>
      <c r="D194" s="186" t="e">
        <f t="shared" ref="D194:I194" si="6">SUM(D151:D176)+D141+D139+D133+D131+D75+D179+D184+D73</f>
        <v>#REF!</v>
      </c>
      <c r="E194" s="186" t="e">
        <f t="shared" si="6"/>
        <v>#REF!</v>
      </c>
      <c r="F194" s="186" t="e">
        <f t="shared" si="6"/>
        <v>#REF!</v>
      </c>
      <c r="G194" s="186" t="e">
        <f t="shared" si="6"/>
        <v>#REF!</v>
      </c>
      <c r="H194" s="186" t="e">
        <f t="shared" si="6"/>
        <v>#REF!</v>
      </c>
      <c r="I194" s="186" t="e">
        <f t="shared" si="6"/>
        <v>#REF!</v>
      </c>
    </row>
    <row r="195" spans="1:9" x14ac:dyDescent="0.35">
      <c r="A195" s="185"/>
      <c r="B195" s="185"/>
      <c r="C195" s="185"/>
      <c r="D195" s="186" t="e">
        <f t="shared" ref="D195:I195" si="7">D194-D191</f>
        <v>#REF!</v>
      </c>
      <c r="E195" s="186" t="e">
        <f t="shared" si="7"/>
        <v>#REF!</v>
      </c>
      <c r="F195" s="186" t="e">
        <f t="shared" si="7"/>
        <v>#REF!</v>
      </c>
      <c r="G195" s="186" t="e">
        <f t="shared" si="7"/>
        <v>#REF!</v>
      </c>
      <c r="H195" s="186" t="e">
        <f t="shared" si="7"/>
        <v>#REF!</v>
      </c>
      <c r="I195" s="186" t="e">
        <f t="shared" si="7"/>
        <v>#REF!</v>
      </c>
    </row>
    <row r="196" spans="1:9" x14ac:dyDescent="0.35">
      <c r="A196" s="140" t="s">
        <v>148</v>
      </c>
      <c r="D196" s="185"/>
      <c r="E196" s="185"/>
      <c r="F196" s="185"/>
      <c r="G196" s="185"/>
      <c r="H196" s="185"/>
      <c r="I196" s="185"/>
    </row>
    <row r="197" spans="1:9" ht="15" hidden="1" outlineLevel="1" thickBot="1" x14ac:dyDescent="0.4">
      <c r="A197" s="174"/>
      <c r="C197" s="102">
        <v>2016</v>
      </c>
      <c r="D197" s="102" t="s">
        <v>5</v>
      </c>
      <c r="E197" s="102" t="s">
        <v>149</v>
      </c>
      <c r="F197" s="102" t="s">
        <v>150</v>
      </c>
      <c r="G197" s="102" t="s">
        <v>151</v>
      </c>
      <c r="H197" s="102" t="s">
        <v>152</v>
      </c>
      <c r="I197" s="102" t="s">
        <v>153</v>
      </c>
    </row>
    <row r="198" spans="1:9" ht="15" hidden="1" outlineLevel="1" thickTop="1" x14ac:dyDescent="0.35">
      <c r="A198" s="113" t="s">
        <v>7</v>
      </c>
      <c r="B198" s="29"/>
      <c r="C198" s="29"/>
      <c r="D198" s="29"/>
      <c r="E198" s="29"/>
      <c r="F198" s="29"/>
      <c r="G198" s="29"/>
      <c r="H198" s="113"/>
      <c r="I198" s="113"/>
    </row>
    <row r="199" spans="1:9" hidden="1" outlineLevel="1" x14ac:dyDescent="0.35">
      <c r="A199" s="231" t="s">
        <v>154</v>
      </c>
      <c r="B199" s="232"/>
      <c r="C199" s="232"/>
      <c r="D199" s="233" t="e">
        <f>#REF!/#REF!</f>
        <v>#REF!</v>
      </c>
      <c r="E199" s="233" t="e">
        <f>#REF!/#REF!</f>
        <v>#REF!</v>
      </c>
      <c r="F199" s="233" t="e">
        <f>#REF!/#REF!</f>
        <v>#REF!</v>
      </c>
      <c r="G199" s="233" t="e">
        <f>#REF!/#REF!</f>
        <v>#REF!</v>
      </c>
      <c r="H199" s="233" t="e">
        <f>#REF!/#REF!</f>
        <v>#REF!</v>
      </c>
      <c r="I199" s="233" t="e">
        <f>#REF!/#REF!</f>
        <v>#REF!</v>
      </c>
    </row>
    <row r="200" spans="1:9" hidden="1" outlineLevel="1" x14ac:dyDescent="0.35">
      <c r="A200" s="231" t="s">
        <v>155</v>
      </c>
      <c r="B200" s="232"/>
      <c r="C200" s="232"/>
      <c r="D200" s="233" t="e">
        <f>#REF!/#REF!</f>
        <v>#REF!</v>
      </c>
      <c r="E200" s="233" t="e">
        <f>#REF!/#REF!</f>
        <v>#REF!</v>
      </c>
      <c r="F200" s="233" t="e">
        <f>#REF!/#REF!</f>
        <v>#REF!</v>
      </c>
      <c r="G200" s="233" t="e">
        <f>#REF!/#REF!</f>
        <v>#REF!</v>
      </c>
      <c r="H200" s="233" t="e">
        <f>#REF!/#REF!</f>
        <v>#REF!</v>
      </c>
      <c r="I200" s="233" t="e">
        <f>#REF!/#REF!</f>
        <v>#REF!</v>
      </c>
    </row>
    <row r="201" spans="1:9" hidden="1" outlineLevel="1" x14ac:dyDescent="0.35">
      <c r="A201" s="231" t="s">
        <v>132</v>
      </c>
      <c r="B201" s="232"/>
      <c r="C201" s="232"/>
      <c r="D201" s="233" t="e">
        <f>#REF!/#REF!</f>
        <v>#REF!</v>
      </c>
      <c r="E201" s="233" t="e">
        <f>#REF!/#REF!</f>
        <v>#REF!</v>
      </c>
      <c r="F201" s="233" t="e">
        <f>#REF!/#REF!</f>
        <v>#REF!</v>
      </c>
      <c r="G201" s="233" t="e">
        <f>#REF!/#REF!</f>
        <v>#REF!</v>
      </c>
      <c r="H201" s="233" t="e">
        <f>#REF!/#REF!</f>
        <v>#REF!</v>
      </c>
      <c r="I201" s="233" t="e">
        <f>#REF!/#REF!</f>
        <v>#REF!</v>
      </c>
    </row>
    <row r="202" spans="1:9" hidden="1" outlineLevel="1" x14ac:dyDescent="0.35">
      <c r="A202" s="231" t="s">
        <v>156</v>
      </c>
      <c r="B202" s="232"/>
      <c r="C202" s="232"/>
      <c r="D202" s="233" t="e">
        <f>#REF!/#REF!</f>
        <v>#REF!</v>
      </c>
      <c r="E202" s="233" t="e">
        <f>#REF!/#REF!</f>
        <v>#REF!</v>
      </c>
      <c r="F202" s="233" t="e">
        <f>#REF!/#REF!</f>
        <v>#REF!</v>
      </c>
      <c r="G202" s="233" t="e">
        <f>#REF!/#REF!</f>
        <v>#REF!</v>
      </c>
      <c r="H202" s="233" t="e">
        <f>#REF!/#REF!</f>
        <v>#REF!</v>
      </c>
      <c r="I202" s="233" t="e">
        <f>#REF!/#REF!</f>
        <v>#REF!</v>
      </c>
    </row>
    <row r="203" spans="1:9" hidden="1" outlineLevel="1" x14ac:dyDescent="0.35">
      <c r="A203" s="209" t="s">
        <v>157</v>
      </c>
      <c r="B203" s="187"/>
      <c r="C203" s="187"/>
      <c r="D203" s="245" t="e">
        <f>#REF!/#REF!</f>
        <v>#REF!</v>
      </c>
      <c r="E203" s="245" t="e">
        <f>#REF!/#REF!</f>
        <v>#REF!</v>
      </c>
      <c r="F203" s="245" t="e">
        <f>#REF!/#REF!</f>
        <v>#REF!</v>
      </c>
      <c r="G203" s="245" t="e">
        <f>#REF!/#REF!</f>
        <v>#REF!</v>
      </c>
      <c r="H203" s="245" t="e">
        <f>#REF!/#REF!</f>
        <v>#REF!</v>
      </c>
      <c r="I203" s="245" t="e">
        <f>#REF!/#REF!</f>
        <v>#REF!</v>
      </c>
    </row>
    <row r="204" spans="1:9" ht="15" hidden="1" outlineLevel="1" thickBot="1" x14ac:dyDescent="0.4">
      <c r="A204" s="210" t="s">
        <v>158</v>
      </c>
      <c r="B204" s="210"/>
      <c r="C204" s="246"/>
      <c r="D204" s="246" t="e">
        <f>#REF!/#REF!</f>
        <v>#REF!</v>
      </c>
      <c r="E204" s="246" t="e">
        <f>#REF!/#REF!</f>
        <v>#REF!</v>
      </c>
      <c r="F204" s="246" t="e">
        <f>#REF!/#REF!</f>
        <v>#REF!</v>
      </c>
      <c r="G204" s="246" t="e">
        <f>#REF!/#REF!</f>
        <v>#REF!</v>
      </c>
      <c r="H204" s="246" t="e">
        <f>#REF!/#REF!</f>
        <v>#REF!</v>
      </c>
      <c r="I204" s="246" t="e">
        <f>#REF!/#REF!</f>
        <v>#REF!</v>
      </c>
    </row>
    <row r="205" spans="1:9" hidden="1" outlineLevel="1" x14ac:dyDescent="0.35">
      <c r="A205" s="174"/>
      <c r="D205" s="247"/>
      <c r="E205" s="247"/>
      <c r="F205" s="247"/>
      <c r="G205" s="247"/>
      <c r="H205" s="247"/>
      <c r="I205" s="247"/>
    </row>
    <row r="206" spans="1:9" hidden="1" outlineLevel="1" x14ac:dyDescent="0.35">
      <c r="A206" s="188" t="s">
        <v>159</v>
      </c>
      <c r="D206" s="247"/>
      <c r="E206" s="247"/>
      <c r="F206" s="247"/>
      <c r="G206" s="247"/>
      <c r="H206" s="247"/>
      <c r="I206" s="247"/>
    </row>
    <row r="207" spans="1:9" hidden="1" outlineLevel="1" x14ac:dyDescent="0.35">
      <c r="A207" s="209" t="s">
        <v>39</v>
      </c>
      <c r="B207" s="187"/>
      <c r="C207" s="187"/>
      <c r="D207" s="245" t="e">
        <f>#REF!/#REF!</f>
        <v>#REF!</v>
      </c>
      <c r="E207" s="245" t="e">
        <f>#REF!/#REF!</f>
        <v>#REF!</v>
      </c>
      <c r="F207" s="245" t="e">
        <f>#REF!/#REF!</f>
        <v>#REF!</v>
      </c>
      <c r="G207" s="245" t="e">
        <f>#REF!/#REF!</f>
        <v>#REF!</v>
      </c>
      <c r="H207" s="245" t="e">
        <f>#REF!/#REF!</f>
        <v>#REF!</v>
      </c>
      <c r="I207" s="245" t="e">
        <f>#REF!/#REF!</f>
        <v>#REF!</v>
      </c>
    </row>
    <row r="208" spans="1:9" ht="15" hidden="1" outlineLevel="1" thickBot="1" x14ac:dyDescent="0.4">
      <c r="A208" s="210" t="s">
        <v>160</v>
      </c>
      <c r="B208" s="210"/>
      <c r="C208" s="246"/>
      <c r="D208" s="246" t="e">
        <f>#REF!/#REF!</f>
        <v>#REF!</v>
      </c>
      <c r="E208" s="246" t="e">
        <f>#REF!/#REF!</f>
        <v>#REF!</v>
      </c>
      <c r="F208" s="246" t="e">
        <f>#REF!/#REF!</f>
        <v>#REF!</v>
      </c>
      <c r="G208" s="246" t="e">
        <f>#REF!/#REF!</f>
        <v>#REF!</v>
      </c>
      <c r="H208" s="246" t="e">
        <f>#REF!/#REF!</f>
        <v>#REF!</v>
      </c>
      <c r="I208" s="246" t="e">
        <f>#REF!/#REF!</f>
        <v>#REF!</v>
      </c>
    </row>
    <row r="209" spans="1:9" hidden="1" outlineLevel="1" x14ac:dyDescent="0.35">
      <c r="A209" s="174"/>
      <c r="D209" s="247"/>
      <c r="E209" s="247"/>
      <c r="F209" s="247"/>
      <c r="G209" s="247"/>
      <c r="H209" s="247"/>
      <c r="I209" s="247"/>
    </row>
    <row r="210" spans="1:9" hidden="1" outlineLevel="1" x14ac:dyDescent="0.35">
      <c r="A210" s="189" t="s">
        <v>55</v>
      </c>
      <c r="B210" s="187"/>
      <c r="C210" s="187"/>
      <c r="D210" s="245" t="e">
        <f>#REF!/#REF!</f>
        <v>#REF!</v>
      </c>
      <c r="E210" s="245" t="e">
        <f>#REF!/#REF!</f>
        <v>#REF!</v>
      </c>
      <c r="F210" s="245" t="e">
        <f>#REF!/#REF!</f>
        <v>#REF!</v>
      </c>
      <c r="G210" s="245" t="e">
        <f>#REF!/#REF!</f>
        <v>#REF!</v>
      </c>
      <c r="H210" s="245" t="e">
        <f>#REF!/#REF!</f>
        <v>#REF!</v>
      </c>
      <c r="I210" s="245" t="e">
        <f>#REF!/#REF!</f>
        <v>#REF!</v>
      </c>
    </row>
    <row r="211" spans="1:9" hidden="1" outlineLevel="1" x14ac:dyDescent="0.35">
      <c r="A211" s="119" t="s">
        <v>56</v>
      </c>
      <c r="B211" s="120"/>
      <c r="C211" s="120"/>
      <c r="D211" s="230" t="e">
        <f t="shared" ref="D211:I211" si="8">D210</f>
        <v>#REF!</v>
      </c>
      <c r="E211" s="230" t="e">
        <f t="shared" si="8"/>
        <v>#REF!</v>
      </c>
      <c r="F211" s="230" t="e">
        <f t="shared" si="8"/>
        <v>#REF!</v>
      </c>
      <c r="G211" s="230" t="e">
        <f t="shared" si="8"/>
        <v>#REF!</v>
      </c>
      <c r="H211" s="230" t="e">
        <f t="shared" si="8"/>
        <v>#REF!</v>
      </c>
      <c r="I211" s="230" t="e">
        <f t="shared" si="8"/>
        <v>#REF!</v>
      </c>
    </row>
    <row r="212" spans="1:9" hidden="1" outlineLevel="1" x14ac:dyDescent="0.35">
      <c r="D212" s="247"/>
      <c r="E212" s="247"/>
      <c r="F212" s="247"/>
      <c r="G212" s="247"/>
      <c r="H212" s="247"/>
      <c r="I212" s="247"/>
    </row>
    <row r="213" spans="1:9" hidden="1" outlineLevel="1" x14ac:dyDescent="0.35">
      <c r="A213" s="113" t="s">
        <v>161</v>
      </c>
      <c r="B213" s="29"/>
      <c r="C213" s="29"/>
      <c r="D213" s="248"/>
      <c r="E213" s="248"/>
      <c r="F213" s="248"/>
      <c r="G213" s="248"/>
      <c r="H213" s="249"/>
      <c r="I213" s="249"/>
    </row>
    <row r="214" spans="1:9" hidden="1" outlineLevel="1" x14ac:dyDescent="0.35">
      <c r="A214" s="209" t="s">
        <v>63</v>
      </c>
      <c r="B214" s="187"/>
      <c r="C214" s="187"/>
      <c r="D214" s="245" t="e">
        <f>#REF!/#REF!</f>
        <v>#REF!</v>
      </c>
      <c r="E214" s="245" t="e">
        <f>#REF!/#REF!</f>
        <v>#REF!</v>
      </c>
      <c r="F214" s="245" t="e">
        <f>#REF!/#REF!</f>
        <v>#REF!</v>
      </c>
      <c r="G214" s="245" t="e">
        <f>#REF!/#REF!</f>
        <v>#REF!</v>
      </c>
      <c r="H214" s="245" t="e">
        <f>#REF!/#REF!</f>
        <v>#REF!</v>
      </c>
      <c r="I214" s="245" t="e">
        <f>#REF!/#REF!</f>
        <v>#REF!</v>
      </c>
    </row>
    <row r="215" spans="1:9" ht="15" hidden="1" outlineLevel="1" thickBot="1" x14ac:dyDescent="0.4">
      <c r="A215" s="121" t="s">
        <v>160</v>
      </c>
      <c r="B215" s="122"/>
      <c r="C215" s="122"/>
      <c r="D215" s="251" t="e">
        <f>#REF!/#REF!</f>
        <v>#REF!</v>
      </c>
      <c r="E215" s="251" t="e">
        <f>#REF!/#REF!</f>
        <v>#REF!</v>
      </c>
      <c r="F215" s="251" t="e">
        <f>#REF!/#REF!</f>
        <v>#REF!</v>
      </c>
      <c r="G215" s="251" t="e">
        <f>#REF!/#REF!</f>
        <v>#REF!</v>
      </c>
      <c r="H215" s="251" t="e">
        <f>#REF!/#REF!</f>
        <v>#REF!</v>
      </c>
      <c r="I215" s="251" t="e">
        <f>#REF!/#REF!</f>
        <v>#REF!</v>
      </c>
    </row>
    <row r="216" spans="1:9" hidden="1" outlineLevel="1" x14ac:dyDescent="0.35">
      <c r="A216" s="174"/>
      <c r="D216" s="247"/>
      <c r="E216" s="247"/>
      <c r="F216" s="247"/>
      <c r="G216" s="247"/>
      <c r="H216" s="247"/>
      <c r="I216" s="247"/>
    </row>
    <row r="217" spans="1:9" hidden="1" outlineLevel="1" x14ac:dyDescent="0.35">
      <c r="A217" s="113" t="s">
        <v>162</v>
      </c>
      <c r="B217" s="29"/>
      <c r="C217" s="29"/>
      <c r="D217" s="248"/>
      <c r="E217" s="248"/>
      <c r="F217" s="248"/>
      <c r="G217" s="248"/>
      <c r="H217" s="249"/>
      <c r="I217" s="249"/>
    </row>
    <row r="218" spans="1:9" hidden="1" outlineLevel="1" x14ac:dyDescent="0.35">
      <c r="A218" s="231" t="s">
        <v>163</v>
      </c>
      <c r="B218" s="232"/>
      <c r="C218" s="232"/>
      <c r="D218" s="233" t="e">
        <f>#REF!/#REF!</f>
        <v>#REF!</v>
      </c>
      <c r="E218" s="233" t="e">
        <f>#REF!/#REF!</f>
        <v>#REF!</v>
      </c>
      <c r="F218" s="233" t="e">
        <f>#REF!/#REF!</f>
        <v>#REF!</v>
      </c>
      <c r="G218" s="233" t="e">
        <f>#REF!/#REF!</f>
        <v>#REF!</v>
      </c>
      <c r="H218" s="233" t="e">
        <f>#REF!/#REF!</f>
        <v>#REF!</v>
      </c>
      <c r="I218" s="233" t="e">
        <f>#REF!/#REF!</f>
        <v>#REF!</v>
      </c>
    </row>
    <row r="219" spans="1:9" hidden="1" outlineLevel="1" x14ac:dyDescent="0.35">
      <c r="A219" s="231" t="s">
        <v>164</v>
      </c>
      <c r="B219" s="232"/>
      <c r="C219" s="232"/>
      <c r="D219" s="233" t="e">
        <f>#REF!/#REF!</f>
        <v>#REF!</v>
      </c>
      <c r="E219" s="233" t="e">
        <f>#REF!/#REF!</f>
        <v>#REF!</v>
      </c>
      <c r="F219" s="233" t="e">
        <f>#REF!/#REF!</f>
        <v>#REF!</v>
      </c>
      <c r="G219" s="233" t="e">
        <f>#REF!/#REF!</f>
        <v>#REF!</v>
      </c>
      <c r="H219" s="233" t="e">
        <f>#REF!/#REF!</f>
        <v>#REF!</v>
      </c>
      <c r="I219" s="233" t="e">
        <f>#REF!/#REF!</f>
        <v>#REF!</v>
      </c>
    </row>
    <row r="220" spans="1:9" hidden="1" outlineLevel="1" x14ac:dyDescent="0.35">
      <c r="A220" s="231" t="s">
        <v>165</v>
      </c>
      <c r="B220" s="232"/>
      <c r="C220" s="232"/>
      <c r="D220" s="233" t="e">
        <f>#REF!/#REF!</f>
        <v>#REF!</v>
      </c>
      <c r="E220" s="233" t="e">
        <f>#REF!/#REF!</f>
        <v>#REF!</v>
      </c>
      <c r="F220" s="233" t="e">
        <f>#REF!/#REF!</f>
        <v>#REF!</v>
      </c>
      <c r="G220" s="233" t="e">
        <f>#REF!/#REF!</f>
        <v>#REF!</v>
      </c>
      <c r="H220" s="233" t="e">
        <f>#REF!/#REF!</f>
        <v>#REF!</v>
      </c>
      <c r="I220" s="233" t="e">
        <f>#REF!/#REF!</f>
        <v>#REF!</v>
      </c>
    </row>
    <row r="221" spans="1:9" hidden="1" outlineLevel="1" x14ac:dyDescent="0.35">
      <c r="A221" s="231" t="s">
        <v>166</v>
      </c>
      <c r="B221" s="232"/>
      <c r="C221" s="232"/>
      <c r="D221" s="233" t="e">
        <f>#REF!/#REF!</f>
        <v>#REF!</v>
      </c>
      <c r="E221" s="233" t="e">
        <f>#REF!/#REF!</f>
        <v>#REF!</v>
      </c>
      <c r="F221" s="233" t="e">
        <f>#REF!/#REF!</f>
        <v>#REF!</v>
      </c>
      <c r="G221" s="233" t="e">
        <f>#REF!/#REF!</f>
        <v>#REF!</v>
      </c>
      <c r="H221" s="233" t="e">
        <f>#REF!/#REF!</f>
        <v>#REF!</v>
      </c>
      <c r="I221" s="233" t="e">
        <f>#REF!/#REF!</f>
        <v>#REF!</v>
      </c>
    </row>
    <row r="222" spans="1:9" hidden="1" outlineLevel="1" x14ac:dyDescent="0.35">
      <c r="A222" s="231" t="s">
        <v>167</v>
      </c>
      <c r="B222" s="232"/>
      <c r="C222" s="232"/>
      <c r="D222" s="233" t="e">
        <f>#REF!/#REF!</f>
        <v>#REF!</v>
      </c>
      <c r="E222" s="233" t="e">
        <f>#REF!/#REF!</f>
        <v>#REF!</v>
      </c>
      <c r="F222" s="233" t="e">
        <f>#REF!/#REF!</f>
        <v>#REF!</v>
      </c>
      <c r="G222" s="233" t="e">
        <f>#REF!/#REF!</f>
        <v>#REF!</v>
      </c>
      <c r="H222" s="233" t="e">
        <f>#REF!/#REF!</f>
        <v>#REF!</v>
      </c>
      <c r="I222" s="233" t="e">
        <f>#REF!/#REF!</f>
        <v>#REF!</v>
      </c>
    </row>
    <row r="223" spans="1:9" hidden="1" outlineLevel="1" x14ac:dyDescent="0.35">
      <c r="A223" s="231" t="s">
        <v>132</v>
      </c>
      <c r="B223" s="232"/>
      <c r="C223" s="232"/>
      <c r="D223" s="233" t="e">
        <f>#REF!/#REF!</f>
        <v>#REF!</v>
      </c>
      <c r="E223" s="233" t="e">
        <f>#REF!/#REF!</f>
        <v>#REF!</v>
      </c>
      <c r="F223" s="233" t="e">
        <f>#REF!/#REF!</f>
        <v>#REF!</v>
      </c>
      <c r="G223" s="233" t="e">
        <f>#REF!/#REF!</f>
        <v>#REF!</v>
      </c>
      <c r="H223" s="233" t="e">
        <f>#REF!/#REF!</f>
        <v>#REF!</v>
      </c>
      <c r="I223" s="233" t="e">
        <f>#REF!/#REF!</f>
        <v>#REF!</v>
      </c>
    </row>
    <row r="224" spans="1:9" hidden="1" outlineLevel="1" x14ac:dyDescent="0.35">
      <c r="A224" s="231" t="s">
        <v>168</v>
      </c>
      <c r="B224" s="232"/>
      <c r="C224" s="232"/>
      <c r="D224" s="233" t="e">
        <f>#REF!/#REF!</f>
        <v>#REF!</v>
      </c>
      <c r="E224" s="233" t="e">
        <f>#REF!/#REF!</f>
        <v>#REF!</v>
      </c>
      <c r="F224" s="233" t="e">
        <f>#REF!/#REF!</f>
        <v>#REF!</v>
      </c>
      <c r="G224" s="233" t="e">
        <f>#REF!/#REF!</f>
        <v>#REF!</v>
      </c>
      <c r="H224" s="233" t="e">
        <f>#REF!/#REF!</f>
        <v>#REF!</v>
      </c>
      <c r="I224" s="233" t="e">
        <f>#REF!/#REF!</f>
        <v>#REF!</v>
      </c>
    </row>
    <row r="225" spans="1:9" hidden="1" outlineLevel="1" x14ac:dyDescent="0.35">
      <c r="A225" s="231" t="s">
        <v>169</v>
      </c>
      <c r="B225" s="232"/>
      <c r="C225" s="232"/>
      <c r="D225" s="233" t="e">
        <f>#REF!/#REF!</f>
        <v>#REF!</v>
      </c>
      <c r="E225" s="233" t="e">
        <f>#REF!/#REF!</f>
        <v>#REF!</v>
      </c>
      <c r="F225" s="233" t="e">
        <f>#REF!/#REF!</f>
        <v>#REF!</v>
      </c>
      <c r="G225" s="233" t="e">
        <f>#REF!/#REF!</f>
        <v>#REF!</v>
      </c>
      <c r="H225" s="233" t="e">
        <f>#REF!/#REF!</f>
        <v>#REF!</v>
      </c>
      <c r="I225" s="233" t="e">
        <f>#REF!/#REF!</f>
        <v>#REF!</v>
      </c>
    </row>
    <row r="226" spans="1:9" hidden="1" outlineLevel="1" x14ac:dyDescent="0.35">
      <c r="A226" s="231" t="s">
        <v>170</v>
      </c>
      <c r="B226" s="232"/>
      <c r="C226" s="232"/>
      <c r="D226" s="233" t="e">
        <f>#REF!/#REF!</f>
        <v>#REF!</v>
      </c>
      <c r="E226" s="233" t="e">
        <f>#REF!/#REF!</f>
        <v>#REF!</v>
      </c>
      <c r="F226" s="233" t="e">
        <f>#REF!/#REF!</f>
        <v>#REF!</v>
      </c>
      <c r="G226" s="233" t="e">
        <f>#REF!/#REF!</f>
        <v>#REF!</v>
      </c>
      <c r="H226" s="233" t="e">
        <f>#REF!/#REF!</f>
        <v>#REF!</v>
      </c>
      <c r="I226" s="233" t="e">
        <f>#REF!/#REF!</f>
        <v>#REF!</v>
      </c>
    </row>
    <row r="227" spans="1:9" hidden="1" outlineLevel="1" x14ac:dyDescent="0.35">
      <c r="A227" s="231" t="s">
        <v>171</v>
      </c>
      <c r="B227" s="232"/>
      <c r="C227" s="232"/>
      <c r="D227" s="233" t="e">
        <f>#REF!/#REF!</f>
        <v>#REF!</v>
      </c>
      <c r="E227" s="233" t="e">
        <f>#REF!/#REF!</f>
        <v>#REF!</v>
      </c>
      <c r="F227" s="233" t="e">
        <f>#REF!/#REF!</f>
        <v>#REF!</v>
      </c>
      <c r="G227" s="233" t="e">
        <f>#REF!/#REF!</f>
        <v>#REF!</v>
      </c>
      <c r="H227" s="233" t="e">
        <f>#REF!/#REF!</f>
        <v>#REF!</v>
      </c>
      <c r="I227" s="233" t="e">
        <f>#REF!/#REF!</f>
        <v>#REF!</v>
      </c>
    </row>
    <row r="228" spans="1:9" hidden="1" outlineLevel="1" x14ac:dyDescent="0.35">
      <c r="A228" s="231" t="s">
        <v>172</v>
      </c>
      <c r="B228" s="232"/>
      <c r="C228" s="232"/>
      <c r="D228" s="233" t="e">
        <f>#REF!/#REF!</f>
        <v>#REF!</v>
      </c>
      <c r="E228" s="233" t="e">
        <f>#REF!/#REF!</f>
        <v>#REF!</v>
      </c>
      <c r="F228" s="233" t="e">
        <f>#REF!/#REF!</f>
        <v>#REF!</v>
      </c>
      <c r="G228" s="233" t="e">
        <f>#REF!/#REF!</f>
        <v>#REF!</v>
      </c>
      <c r="H228" s="233" t="e">
        <f>#REF!/#REF!</f>
        <v>#REF!</v>
      </c>
      <c r="I228" s="233" t="e">
        <f>#REF!/#REF!</f>
        <v>#REF!</v>
      </c>
    </row>
    <row r="229" spans="1:9" ht="15" hidden="1" outlineLevel="1" thickBot="1" x14ac:dyDescent="0.4">
      <c r="A229" s="211" t="s">
        <v>160</v>
      </c>
      <c r="B229" s="211"/>
      <c r="C229" s="246"/>
      <c r="D229" s="246" t="e">
        <f>#REF!/#REF!</f>
        <v>#REF!</v>
      </c>
      <c r="E229" s="246" t="e">
        <f>#REF!/#REF!</f>
        <v>#REF!</v>
      </c>
      <c r="F229" s="246" t="e">
        <f>#REF!/#REF!</f>
        <v>#REF!</v>
      </c>
      <c r="G229" s="246" t="e">
        <f>#REF!/#REF!</f>
        <v>#REF!</v>
      </c>
      <c r="H229" s="246" t="e">
        <f>#REF!/#REF!</f>
        <v>#REF!</v>
      </c>
      <c r="I229" s="246" t="e">
        <f>#REF!/#REF!</f>
        <v>#REF!</v>
      </c>
    </row>
    <row r="230" spans="1:9" hidden="1" outlineLevel="1" x14ac:dyDescent="0.35">
      <c r="A230" s="174"/>
      <c r="D230" s="247"/>
      <c r="E230" s="247"/>
      <c r="F230" s="247"/>
      <c r="G230" s="247"/>
      <c r="H230" s="247"/>
      <c r="I230" s="247"/>
    </row>
    <row r="231" spans="1:9" hidden="1" outlineLevel="1" x14ac:dyDescent="0.35">
      <c r="A231" s="190" t="s">
        <v>173</v>
      </c>
      <c r="D231" s="247"/>
      <c r="E231" s="247"/>
      <c r="F231" s="247"/>
      <c r="G231" s="247"/>
      <c r="H231" s="247"/>
      <c r="I231" s="247"/>
    </row>
    <row r="232" spans="1:9" hidden="1" outlineLevel="1" x14ac:dyDescent="0.35">
      <c r="A232" s="212" t="s">
        <v>174</v>
      </c>
      <c r="B232" s="187"/>
      <c r="C232" s="187"/>
      <c r="D232" s="245" t="e">
        <f>#REF!/#REF!</f>
        <v>#REF!</v>
      </c>
      <c r="E232" s="245" t="e">
        <f>#REF!/#REF!</f>
        <v>#REF!</v>
      </c>
      <c r="F232" s="245" t="e">
        <f>#REF!/#REF!</f>
        <v>#REF!</v>
      </c>
      <c r="G232" s="245" t="e">
        <f>#REF!/#REF!</f>
        <v>#REF!</v>
      </c>
      <c r="H232" s="245" t="e">
        <f>#REF!/#REF!</f>
        <v>#REF!</v>
      </c>
      <c r="I232" s="245" t="e">
        <f>#REF!/#REF!</f>
        <v>#REF!</v>
      </c>
    </row>
    <row r="233" spans="1:9" ht="15" hidden="1" outlineLevel="1" thickBot="1" x14ac:dyDescent="0.4">
      <c r="A233" s="213" t="s">
        <v>160</v>
      </c>
      <c r="B233" s="213"/>
      <c r="C233" s="246"/>
      <c r="D233" s="246" t="e">
        <f>#REF!/#REF!</f>
        <v>#REF!</v>
      </c>
      <c r="E233" s="246" t="e">
        <f>#REF!/#REF!</f>
        <v>#REF!</v>
      </c>
      <c r="F233" s="246" t="e">
        <f>#REF!/#REF!</f>
        <v>#REF!</v>
      </c>
      <c r="G233" s="246" t="e">
        <f>#REF!/#REF!</f>
        <v>#REF!</v>
      </c>
      <c r="H233" s="246" t="e">
        <f>#REF!/#REF!</f>
        <v>#REF!</v>
      </c>
      <c r="I233" s="246" t="e">
        <f>#REF!/#REF!</f>
        <v>#REF!</v>
      </c>
    </row>
    <row r="234" spans="1:9" hidden="1" outlineLevel="1" x14ac:dyDescent="0.35">
      <c r="A234" s="214"/>
      <c r="B234" s="191"/>
      <c r="C234" s="187"/>
      <c r="D234" s="250"/>
      <c r="E234" s="250"/>
      <c r="F234" s="250"/>
      <c r="G234" s="250"/>
      <c r="H234" s="250"/>
      <c r="I234" s="250"/>
    </row>
    <row r="235" spans="1:9" ht="15" hidden="1" outlineLevel="1" thickBot="1" x14ac:dyDescent="0.4">
      <c r="A235" s="210" t="s">
        <v>175</v>
      </c>
      <c r="B235" s="210"/>
      <c r="C235" s="246"/>
      <c r="D235" s="246" t="e">
        <f>#REF!/#REF!</f>
        <v>#REF!</v>
      </c>
      <c r="E235" s="246" t="e">
        <f>#REF!/#REF!</f>
        <v>#REF!</v>
      </c>
      <c r="F235" s="246" t="e">
        <f>#REF!/#REF!</f>
        <v>#REF!</v>
      </c>
      <c r="G235" s="246" t="e">
        <f>#REF!/#REF!</f>
        <v>#REF!</v>
      </c>
      <c r="H235" s="246" t="e">
        <f>#REF!/#REF!</f>
        <v>#REF!</v>
      </c>
      <c r="I235" s="246" t="e">
        <f>#REF!/#REF!</f>
        <v>#REF!</v>
      </c>
    </row>
    <row r="236" spans="1:9" hidden="1" outlineLevel="1" x14ac:dyDescent="0.35">
      <c r="A236" s="215"/>
      <c r="B236" s="191"/>
      <c r="D236" s="247"/>
      <c r="E236" s="247"/>
      <c r="F236" s="247"/>
      <c r="G236" s="247"/>
      <c r="H236" s="247"/>
      <c r="I236" s="247"/>
    </row>
    <row r="237" spans="1:9" ht="15" hidden="1" outlineLevel="1" thickBot="1" x14ac:dyDescent="0.4">
      <c r="A237" s="211" t="s">
        <v>176</v>
      </c>
      <c r="B237" s="211"/>
      <c r="C237" s="246"/>
      <c r="D237" s="246" t="e">
        <f>#REF!/#REF!</f>
        <v>#REF!</v>
      </c>
      <c r="E237" s="246" t="e">
        <f>#REF!/#REF!</f>
        <v>#REF!</v>
      </c>
      <c r="F237" s="246" t="e">
        <f>#REF!/#REF!</f>
        <v>#REF!</v>
      </c>
      <c r="G237" s="246" t="e">
        <f>#REF!/#REF!</f>
        <v>#REF!</v>
      </c>
      <c r="H237" s="246" t="e">
        <f>#REF!/#REF!</f>
        <v>#REF!</v>
      </c>
      <c r="I237" s="246" t="e">
        <f>#REF!/#REF!</f>
        <v>#REF!</v>
      </c>
    </row>
    <row r="238" spans="1:9" hidden="1" outlineLevel="1" x14ac:dyDescent="0.35">
      <c r="D238" s="247"/>
      <c r="E238" s="247"/>
      <c r="F238" s="247"/>
      <c r="G238" s="247"/>
      <c r="H238" s="247"/>
      <c r="I238" s="247"/>
    </row>
    <row r="239" spans="1:9" hidden="1" outlineLevel="1" x14ac:dyDescent="0.35">
      <c r="A239" s="188" t="s">
        <v>177</v>
      </c>
      <c r="D239" s="247"/>
      <c r="E239" s="247"/>
      <c r="F239" s="247"/>
      <c r="G239" s="247"/>
      <c r="H239" s="247"/>
      <c r="I239" s="247"/>
    </row>
    <row r="240" spans="1:9" hidden="1" outlineLevel="1" x14ac:dyDescent="0.35">
      <c r="A240" s="231" t="s">
        <v>178</v>
      </c>
      <c r="B240" s="232"/>
      <c r="C240" s="232"/>
      <c r="D240" s="233" t="e">
        <f>#REF!/#REF!</f>
        <v>#REF!</v>
      </c>
      <c r="E240" s="233" t="e">
        <f>#REF!/#REF!</f>
        <v>#REF!</v>
      </c>
      <c r="F240" s="233" t="e">
        <f>#REF!/#REF!</f>
        <v>#REF!</v>
      </c>
      <c r="G240" s="233" t="e">
        <f>#REF!/#REF!</f>
        <v>#REF!</v>
      </c>
      <c r="H240" s="233" t="e">
        <f>#REF!/#REF!</f>
        <v>#REF!</v>
      </c>
      <c r="I240" s="233" t="e">
        <f>#REF!/#REF!</f>
        <v>#REF!</v>
      </c>
    </row>
    <row r="241" spans="1:9" hidden="1" outlineLevel="1" x14ac:dyDescent="0.35">
      <c r="A241" s="231" t="s">
        <v>179</v>
      </c>
      <c r="B241" s="232"/>
      <c r="C241" s="232"/>
      <c r="D241" s="233" t="e">
        <f>#REF!/#REF!</f>
        <v>#REF!</v>
      </c>
      <c r="E241" s="233" t="e">
        <f>#REF!/#REF!</f>
        <v>#REF!</v>
      </c>
      <c r="F241" s="233" t="e">
        <f>#REF!/#REF!</f>
        <v>#REF!</v>
      </c>
      <c r="G241" s="233" t="e">
        <f>#REF!/#REF!</f>
        <v>#REF!</v>
      </c>
      <c r="H241" s="233" t="e">
        <f>#REF!/#REF!</f>
        <v>#REF!</v>
      </c>
      <c r="I241" s="233" t="e">
        <f>#REF!/#REF!</f>
        <v>#REF!</v>
      </c>
    </row>
    <row r="242" spans="1:9" hidden="1" outlineLevel="1" x14ac:dyDescent="0.35">
      <c r="A242" s="231" t="s">
        <v>180</v>
      </c>
      <c r="B242" s="232"/>
      <c r="C242" s="232"/>
      <c r="D242" s="233" t="e">
        <f>#REF!/#REF!</f>
        <v>#REF!</v>
      </c>
      <c r="E242" s="233" t="e">
        <f>#REF!/#REF!</f>
        <v>#REF!</v>
      </c>
      <c r="F242" s="233" t="e">
        <f>#REF!/#REF!</f>
        <v>#REF!</v>
      </c>
      <c r="G242" s="233" t="e">
        <f>#REF!/#REF!</f>
        <v>#REF!</v>
      </c>
      <c r="H242" s="233" t="e">
        <f>#REF!/#REF!</f>
        <v>#REF!</v>
      </c>
      <c r="I242" s="233" t="e">
        <f>#REF!/#REF!</f>
        <v>#REF!</v>
      </c>
    </row>
    <row r="243" spans="1:9" hidden="1" outlineLevel="1" x14ac:dyDescent="0.35">
      <c r="A243" s="231" t="s">
        <v>181</v>
      </c>
      <c r="B243" s="232"/>
      <c r="C243" s="232"/>
      <c r="D243" s="233" t="e">
        <f>#REF!/#REF!</f>
        <v>#REF!</v>
      </c>
      <c r="E243" s="233" t="e">
        <f>#REF!/#REF!</f>
        <v>#REF!</v>
      </c>
      <c r="F243" s="233" t="e">
        <f>#REF!/#REF!</f>
        <v>#REF!</v>
      </c>
      <c r="G243" s="233" t="e">
        <f>#REF!/#REF!</f>
        <v>#REF!</v>
      </c>
      <c r="H243" s="233" t="e">
        <f>#REF!/#REF!</f>
        <v>#REF!</v>
      </c>
      <c r="I243" s="233" t="e">
        <f>#REF!/#REF!</f>
        <v>#REF!</v>
      </c>
    </row>
    <row r="244" spans="1:9" hidden="1" outlineLevel="1" x14ac:dyDescent="0.35">
      <c r="A244" s="231" t="s">
        <v>182</v>
      </c>
      <c r="B244" s="232"/>
      <c r="C244" s="232"/>
      <c r="D244" s="233" t="e">
        <f>#REF!/#REF!</f>
        <v>#REF!</v>
      </c>
      <c r="E244" s="233" t="e">
        <f>#REF!/#REF!</f>
        <v>#REF!</v>
      </c>
      <c r="F244" s="233" t="e">
        <f>#REF!/#REF!</f>
        <v>#REF!</v>
      </c>
      <c r="G244" s="233" t="e">
        <f>#REF!/#REF!</f>
        <v>#REF!</v>
      </c>
      <c r="H244" s="233" t="e">
        <f>#REF!/#REF!</f>
        <v>#REF!</v>
      </c>
      <c r="I244" s="233" t="e">
        <f>#REF!/#REF!</f>
        <v>#REF!</v>
      </c>
    </row>
    <row r="245" spans="1:9" hidden="1" outlineLevel="1" x14ac:dyDescent="0.35">
      <c r="A245" s="231" t="s">
        <v>160</v>
      </c>
      <c r="B245" s="232"/>
      <c r="C245" s="232"/>
      <c r="D245" s="233" t="e">
        <f>#REF!/#REF!</f>
        <v>#REF!</v>
      </c>
      <c r="E245" s="233" t="e">
        <f>#REF!/#REF!</f>
        <v>#REF!</v>
      </c>
      <c r="F245" s="233" t="e">
        <f>#REF!/#REF!</f>
        <v>#REF!</v>
      </c>
      <c r="G245" s="233" t="e">
        <f>#REF!/#REF!</f>
        <v>#REF!</v>
      </c>
      <c r="H245" s="233" t="e">
        <f>#REF!/#REF!</f>
        <v>#REF!</v>
      </c>
      <c r="I245" s="233" t="e">
        <f>#REF!/#REF!</f>
        <v>#REF!</v>
      </c>
    </row>
    <row r="246" spans="1:9" hidden="1" outlineLevel="1" x14ac:dyDescent="0.35">
      <c r="A246" s="216"/>
      <c r="B246" s="187"/>
      <c r="C246" s="187"/>
      <c r="D246" s="245"/>
      <c r="E246" s="245"/>
      <c r="F246" s="245"/>
      <c r="G246" s="245"/>
      <c r="H246" s="245"/>
      <c r="I246" s="245"/>
    </row>
    <row r="247" spans="1:9" hidden="1" outlineLevel="1" x14ac:dyDescent="0.35">
      <c r="A247" s="119" t="s">
        <v>2</v>
      </c>
      <c r="B247" s="120"/>
      <c r="C247" s="120"/>
      <c r="D247" s="230" t="e">
        <f>#REF!/#REF!</f>
        <v>#REF!</v>
      </c>
      <c r="E247" s="230" t="e">
        <f>#REF!/#REF!</f>
        <v>#REF!</v>
      </c>
      <c r="F247" s="230" t="e">
        <f>#REF!/#REF!</f>
        <v>#REF!</v>
      </c>
      <c r="G247" s="230" t="e">
        <f>#REF!/#REF!</f>
        <v>#REF!</v>
      </c>
      <c r="H247" s="230" t="e">
        <f>#REF!/#REF!</f>
        <v>#REF!</v>
      </c>
      <c r="I247" s="230" t="e">
        <f>#REF!/#REF!</f>
        <v>#REF!</v>
      </c>
    </row>
    <row r="248" spans="1:9" hidden="1" outlineLevel="1" x14ac:dyDescent="0.35">
      <c r="A248" s="119" t="s">
        <v>146</v>
      </c>
      <c r="B248" s="120"/>
      <c r="C248" s="120"/>
      <c r="D248" s="230" t="e">
        <f>#REF!/#REF!</f>
        <v>#REF!</v>
      </c>
      <c r="E248" s="230" t="e">
        <f>#REF!/#REF!</f>
        <v>#REF!</v>
      </c>
      <c r="F248" s="230" t="e">
        <f>#REF!/#REF!</f>
        <v>#REF!</v>
      </c>
      <c r="G248" s="230" t="e">
        <f>#REF!/#REF!</f>
        <v>#REF!</v>
      </c>
      <c r="H248" s="230" t="e">
        <f>#REF!/#REF!</f>
        <v>#REF!</v>
      </c>
      <c r="I248" s="230" t="e">
        <f>#REF!/#REF!</f>
        <v>#REF!</v>
      </c>
    </row>
    <row r="249" spans="1:9" collapsed="1" x14ac:dyDescent="0.35"/>
  </sheetData>
  <phoneticPr fontId="57" type="noConversion"/>
  <pageMargins left="0.25" right="0.25" top="0.75" bottom="0.75" header="0.3" footer="0.3"/>
  <pageSetup scale="5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DD26-6EAD-40C2-8520-4303AAC2169D}">
  <sheetPr>
    <tabColor theme="4"/>
  </sheetPr>
  <dimension ref="A1:I41"/>
  <sheetViews>
    <sheetView workbookViewId="0">
      <selection activeCell="E45" sqref="E45"/>
    </sheetView>
  </sheetViews>
  <sheetFormatPr defaultColWidth="10.81640625" defaultRowHeight="14.5" x14ac:dyDescent="0.35"/>
  <cols>
    <col min="1" max="1" width="26" customWidth="1"/>
    <col min="2" max="2" width="15" hidden="1" customWidth="1"/>
    <col min="3" max="3" width="15.08984375" hidden="1" customWidth="1"/>
    <col min="4" max="5" width="15.08984375" customWidth="1"/>
    <col min="6" max="7" width="15.08984375" hidden="1" customWidth="1"/>
    <col min="9" max="9" width="12" bestFit="1" customWidth="1"/>
  </cols>
  <sheetData>
    <row r="1" spans="1:7" ht="45" customHeight="1" thickBot="1" x14ac:dyDescent="0.85">
      <c r="A1" s="128" t="s">
        <v>183</v>
      </c>
      <c r="B1" s="129"/>
      <c r="C1" s="130"/>
      <c r="D1" s="130"/>
      <c r="E1" s="130"/>
      <c r="F1" s="130"/>
      <c r="G1" s="128"/>
    </row>
    <row r="2" spans="1:7" ht="15" customHeight="1" thickTop="1" x14ac:dyDescent="0.35">
      <c r="A2" s="12"/>
      <c r="B2" s="12"/>
    </row>
    <row r="3" spans="1:7" ht="15" thickBot="1" x14ac:dyDescent="0.4">
      <c r="A3" s="290">
        <v>15000000</v>
      </c>
      <c r="B3" s="102" t="e">
        <f>#REF!</f>
        <v>#REF!</v>
      </c>
      <c r="C3" s="102" t="e">
        <f>#REF!</f>
        <v>#REF!</v>
      </c>
      <c r="D3" s="102" t="s">
        <v>0</v>
      </c>
      <c r="E3" s="102" t="e">
        <f>#REF!</f>
        <v>#REF!</v>
      </c>
      <c r="F3" s="102" t="e">
        <f>#REF!</f>
        <v>#REF!</v>
      </c>
      <c r="G3" s="102" t="e">
        <f>#REF!</f>
        <v>#REF!</v>
      </c>
    </row>
    <row r="4" spans="1:7" ht="15" thickTop="1" x14ac:dyDescent="0.35">
      <c r="A4" s="105"/>
      <c r="B4" s="256"/>
      <c r="C4" s="256"/>
      <c r="D4" s="256"/>
      <c r="E4" s="256"/>
      <c r="F4" s="256"/>
      <c r="G4" s="256"/>
    </row>
    <row r="5" spans="1:7" x14ac:dyDescent="0.35">
      <c r="A5" s="105" t="s">
        <v>184</v>
      </c>
      <c r="B5" s="105"/>
      <c r="C5" s="105"/>
      <c r="D5" s="132"/>
      <c r="E5" s="132"/>
      <c r="F5" s="132"/>
      <c r="G5" s="105"/>
    </row>
    <row r="6" spans="1:7" hidden="1" x14ac:dyDescent="0.35">
      <c r="A6" s="107" t="s">
        <v>185</v>
      </c>
      <c r="B6" s="132"/>
      <c r="C6" s="132"/>
      <c r="G6" s="132"/>
    </row>
    <row r="7" spans="1:7" x14ac:dyDescent="0.35">
      <c r="A7" s="107" t="s">
        <v>132</v>
      </c>
      <c r="B7" s="108"/>
      <c r="C7" s="108"/>
      <c r="D7" s="108">
        <v>1500000</v>
      </c>
      <c r="E7" s="108"/>
      <c r="F7" s="108"/>
      <c r="G7" s="108"/>
    </row>
    <row r="8" spans="1:7" hidden="1" x14ac:dyDescent="0.35">
      <c r="A8" s="107" t="s">
        <v>186</v>
      </c>
      <c r="B8" s="108"/>
      <c r="C8" s="108"/>
      <c r="D8" s="108"/>
      <c r="E8" s="108"/>
      <c r="F8" s="108"/>
      <c r="G8" s="108"/>
    </row>
    <row r="9" spans="1:7" hidden="1" x14ac:dyDescent="0.35">
      <c r="A9" s="107" t="s">
        <v>187</v>
      </c>
      <c r="B9" s="108"/>
      <c r="C9" s="108"/>
      <c r="D9" s="108"/>
      <c r="E9" s="108"/>
      <c r="F9" s="108"/>
      <c r="G9" s="108"/>
    </row>
    <row r="10" spans="1:7" hidden="1" x14ac:dyDescent="0.35">
      <c r="A10" s="107" t="s">
        <v>188</v>
      </c>
      <c r="B10" s="108"/>
      <c r="C10" s="108"/>
      <c r="D10" s="108"/>
      <c r="E10" s="108"/>
      <c r="F10" s="108"/>
      <c r="G10" s="108"/>
    </row>
    <row r="11" spans="1:7" hidden="1" x14ac:dyDescent="0.35">
      <c r="A11" s="107" t="s">
        <v>169</v>
      </c>
      <c r="B11" s="108"/>
      <c r="C11" s="108" t="e">
        <f>SUM(#REF!)</f>
        <v>#REF!</v>
      </c>
      <c r="D11" s="108"/>
      <c r="E11" s="108"/>
      <c r="F11" s="108"/>
      <c r="G11" s="108"/>
    </row>
    <row r="12" spans="1:7" ht="15" thickBot="1" x14ac:dyDescent="0.4">
      <c r="A12" s="123" t="s">
        <v>160</v>
      </c>
      <c r="B12" s="124">
        <v>0</v>
      </c>
      <c r="C12" s="124" t="e">
        <f>SUM(C6:C11)</f>
        <v>#REF!</v>
      </c>
      <c r="D12" s="124">
        <f>SUM(D5:D11)</f>
        <v>1500000</v>
      </c>
      <c r="E12" s="124">
        <f>SUM(E5:E11)</f>
        <v>0</v>
      </c>
      <c r="F12" s="124">
        <v>0</v>
      </c>
      <c r="G12" s="124">
        <v>0</v>
      </c>
    </row>
    <row r="13" spans="1:7" x14ac:dyDescent="0.35">
      <c r="A13" s="105" t="s">
        <v>189</v>
      </c>
      <c r="B13" s="106"/>
      <c r="C13" s="106"/>
      <c r="D13" s="106"/>
      <c r="E13" s="106"/>
      <c r="F13" s="106"/>
      <c r="G13" s="105"/>
    </row>
    <row r="14" spans="1:7" x14ac:dyDescent="0.35">
      <c r="A14" s="107" t="s">
        <v>190</v>
      </c>
      <c r="B14" s="108"/>
      <c r="C14" s="108"/>
      <c r="D14" s="108">
        <f>3500000+250000-750000</f>
        <v>3000000</v>
      </c>
      <c r="E14" s="108">
        <v>3000000</v>
      </c>
      <c r="F14" s="108"/>
      <c r="G14" s="108"/>
    </row>
    <row r="15" spans="1:7" hidden="1" x14ac:dyDescent="0.35">
      <c r="A15" s="107" t="s">
        <v>191</v>
      </c>
      <c r="B15" s="108"/>
      <c r="C15" s="108"/>
      <c r="D15" s="108"/>
      <c r="E15" s="108"/>
      <c r="F15" s="108"/>
      <c r="G15" s="108"/>
    </row>
    <row r="16" spans="1:7" ht="15" thickBot="1" x14ac:dyDescent="0.4">
      <c r="A16" s="123" t="s">
        <v>160</v>
      </c>
      <c r="B16" s="124">
        <v>0</v>
      </c>
      <c r="C16" s="124">
        <f>SUM(C14:C15)</f>
        <v>0</v>
      </c>
      <c r="D16" s="124">
        <f>SUM(D14:D15)</f>
        <v>3000000</v>
      </c>
      <c r="E16" s="124">
        <f>SUM(E14:E15)</f>
        <v>3000000</v>
      </c>
      <c r="F16" s="124">
        <v>0</v>
      </c>
      <c r="G16" s="124">
        <v>0</v>
      </c>
    </row>
    <row r="17" spans="1:7" x14ac:dyDescent="0.35">
      <c r="A17" s="105" t="s">
        <v>64</v>
      </c>
      <c r="B17" s="106"/>
      <c r="C17" s="106"/>
      <c r="D17" s="106"/>
      <c r="E17" s="106"/>
      <c r="F17" s="106"/>
      <c r="G17" s="105"/>
    </row>
    <row r="18" spans="1:7" x14ac:dyDescent="0.35">
      <c r="A18" s="107" t="s">
        <v>192</v>
      </c>
      <c r="B18" s="108"/>
      <c r="C18" s="108"/>
      <c r="D18" s="108">
        <f>1000000-750000</f>
        <v>250000</v>
      </c>
      <c r="E18" s="108">
        <v>500000</v>
      </c>
      <c r="F18" s="108"/>
      <c r="G18" s="108"/>
    </row>
    <row r="19" spans="1:7" x14ac:dyDescent="0.35">
      <c r="A19" s="107" t="s">
        <v>193</v>
      </c>
      <c r="B19" s="108"/>
      <c r="C19" s="108" t="e">
        <f>#REF!</f>
        <v>#REF!</v>
      </c>
      <c r="D19" s="108" t="e">
        <f>#REF!</f>
        <v>#REF!</v>
      </c>
      <c r="E19" s="108" t="e">
        <f>#REF!</f>
        <v>#REF!</v>
      </c>
      <c r="F19" s="108" t="e">
        <f>#REF!</f>
        <v>#REF!</v>
      </c>
      <c r="G19" s="108"/>
    </row>
    <row r="20" spans="1:7" x14ac:dyDescent="0.35">
      <c r="A20" s="107" t="s">
        <v>174</v>
      </c>
      <c r="B20" s="108"/>
      <c r="C20" s="108" t="e">
        <f>#REF!</f>
        <v>#REF!</v>
      </c>
      <c r="D20" s="108" t="e">
        <f>#REF!</f>
        <v>#REF!</v>
      </c>
      <c r="E20" s="108" t="e">
        <f>#REF!</f>
        <v>#REF!</v>
      </c>
      <c r="F20" s="108" t="e">
        <f>#REF!</f>
        <v>#REF!</v>
      </c>
      <c r="G20" s="108"/>
    </row>
    <row r="21" spans="1:7" ht="15" thickBot="1" x14ac:dyDescent="0.4">
      <c r="A21" s="123" t="s">
        <v>160</v>
      </c>
      <c r="B21" s="124">
        <v>0</v>
      </c>
      <c r="C21" s="124" t="e">
        <f>SUM(C18:C20)</f>
        <v>#REF!</v>
      </c>
      <c r="D21" s="124" t="e">
        <f>SUM(D18:D20)</f>
        <v>#REF!</v>
      </c>
      <c r="E21" s="124" t="e">
        <f>SUM(E18:E20)</f>
        <v>#REF!</v>
      </c>
      <c r="F21" s="124">
        <v>0</v>
      </c>
      <c r="G21" s="124">
        <v>0</v>
      </c>
    </row>
    <row r="22" spans="1:7" x14ac:dyDescent="0.35">
      <c r="A22" s="105" t="s">
        <v>194</v>
      </c>
      <c r="B22" s="106"/>
      <c r="C22" s="106"/>
      <c r="D22" s="106"/>
      <c r="E22" s="106"/>
      <c r="F22" s="106"/>
      <c r="G22" s="105"/>
    </row>
    <row r="23" spans="1:7" x14ac:dyDescent="0.35">
      <c r="A23" s="107" t="s">
        <v>109</v>
      </c>
      <c r="B23" s="108"/>
      <c r="C23" s="108"/>
      <c r="D23" s="108">
        <v>241000</v>
      </c>
      <c r="E23" s="108">
        <v>440000</v>
      </c>
      <c r="F23" s="108"/>
      <c r="G23" s="108"/>
    </row>
    <row r="24" spans="1:7" x14ac:dyDescent="0.35">
      <c r="A24" s="107" t="s">
        <v>113</v>
      </c>
      <c r="B24" s="108"/>
      <c r="C24" s="108"/>
      <c r="D24" s="108">
        <v>10500</v>
      </c>
      <c r="E24" s="108"/>
      <c r="F24" s="108"/>
      <c r="G24" s="108"/>
    </row>
    <row r="25" spans="1:7" x14ac:dyDescent="0.35">
      <c r="A25" s="107" t="s">
        <v>114</v>
      </c>
      <c r="B25" s="108"/>
      <c r="C25" s="108"/>
      <c r="D25" s="108">
        <v>7000</v>
      </c>
      <c r="E25" s="108"/>
      <c r="F25" s="108"/>
      <c r="G25" s="108"/>
    </row>
    <row r="26" spans="1:7" x14ac:dyDescent="0.35">
      <c r="A26" s="107" t="s">
        <v>115</v>
      </c>
      <c r="B26" s="108"/>
      <c r="C26" s="108"/>
      <c r="D26" s="108">
        <v>3500</v>
      </c>
      <c r="E26" s="108"/>
      <c r="F26" s="108"/>
      <c r="G26" s="108"/>
    </row>
    <row r="27" spans="1:7" x14ac:dyDescent="0.35">
      <c r="A27" s="107" t="s">
        <v>195</v>
      </c>
      <c r="B27" s="108"/>
      <c r="C27" s="108"/>
      <c r="D27" s="108" t="e">
        <f>#REF!</f>
        <v>#REF!</v>
      </c>
      <c r="E27" s="108" t="e">
        <f>#REF!</f>
        <v>#REF!</v>
      </c>
      <c r="F27" s="108" t="e">
        <f>#REF!</f>
        <v>#REF!</v>
      </c>
      <c r="G27" s="108"/>
    </row>
    <row r="28" spans="1:7" ht="15" thickBot="1" x14ac:dyDescent="0.4">
      <c r="A28" s="123" t="s">
        <v>160</v>
      </c>
      <c r="B28" s="124">
        <v>0</v>
      </c>
      <c r="C28" s="124">
        <f>SUM(C23:C27)</f>
        <v>0</v>
      </c>
      <c r="D28" s="124" t="e">
        <f>SUM(D23:D27)</f>
        <v>#REF!</v>
      </c>
      <c r="E28" s="124" t="e">
        <f>SUM(E23:E27)</f>
        <v>#REF!</v>
      </c>
      <c r="F28" s="124">
        <v>0</v>
      </c>
      <c r="G28" s="124">
        <v>0</v>
      </c>
    </row>
    <row r="29" spans="1:7" x14ac:dyDescent="0.35">
      <c r="A29" s="105" t="s">
        <v>196</v>
      </c>
      <c r="B29" s="106"/>
      <c r="C29" s="106"/>
      <c r="D29" s="106"/>
      <c r="E29" s="106"/>
      <c r="F29" s="106"/>
      <c r="G29" s="105"/>
    </row>
    <row r="30" spans="1:7" x14ac:dyDescent="0.35">
      <c r="A30" s="107" t="s">
        <v>126</v>
      </c>
      <c r="B30" s="108"/>
      <c r="C30" s="108" t="e">
        <f>#REF!</f>
        <v>#REF!</v>
      </c>
      <c r="D30" s="108" t="e">
        <f>#REF!</f>
        <v>#REF!</v>
      </c>
      <c r="E30" s="108" t="e">
        <f>#REF!</f>
        <v>#REF!</v>
      </c>
      <c r="F30" s="108" t="e">
        <f>#REF!</f>
        <v>#REF!</v>
      </c>
      <c r="G30" s="108" t="e">
        <f>#REF!</f>
        <v>#REF!</v>
      </c>
    </row>
    <row r="31" spans="1:7" x14ac:dyDescent="0.35">
      <c r="A31" s="107" t="s">
        <v>197</v>
      </c>
      <c r="B31" s="108"/>
      <c r="C31" s="108"/>
      <c r="D31" s="108">
        <v>500000</v>
      </c>
      <c r="E31" s="108">
        <v>500000</v>
      </c>
      <c r="F31" s="108" t="e">
        <f>#REF!</f>
        <v>#REF!</v>
      </c>
      <c r="G31" s="108" t="e">
        <f>#REF!</f>
        <v>#REF!</v>
      </c>
    </row>
    <row r="32" spans="1:7" x14ac:dyDescent="0.35">
      <c r="A32" s="107" t="s">
        <v>128</v>
      </c>
      <c r="B32" s="108"/>
      <c r="C32" s="108"/>
      <c r="D32" s="108">
        <v>400000</v>
      </c>
      <c r="E32" s="108">
        <v>300000</v>
      </c>
      <c r="F32" s="108" t="e">
        <f>#REF!</f>
        <v>#REF!</v>
      </c>
      <c r="G32" s="108" t="e">
        <f>#REF!</f>
        <v>#REF!</v>
      </c>
    </row>
    <row r="33" spans="1:9" x14ac:dyDescent="0.35">
      <c r="A33" s="107" t="s">
        <v>198</v>
      </c>
      <c r="B33" s="108"/>
      <c r="C33" s="108"/>
      <c r="D33" s="108">
        <v>1500000</v>
      </c>
      <c r="E33" s="108">
        <f>3000000+-200000</f>
        <v>2800000</v>
      </c>
      <c r="F33" s="108" t="e">
        <f>#REF!</f>
        <v>#REF!</v>
      </c>
      <c r="G33" s="108" t="e">
        <f>#REF!</f>
        <v>#REF!</v>
      </c>
    </row>
    <row r="34" spans="1:9" ht="15" thickBot="1" x14ac:dyDescent="0.4">
      <c r="A34" s="123" t="s">
        <v>160</v>
      </c>
      <c r="B34" s="124">
        <v>0</v>
      </c>
      <c r="C34" s="124" t="e">
        <f>SUM(C30:C33)</f>
        <v>#REF!</v>
      </c>
      <c r="D34" s="124" t="e">
        <f>SUM(D30:D33)</f>
        <v>#REF!</v>
      </c>
      <c r="E34" s="124" t="e">
        <f>SUM(E30:E33)</f>
        <v>#REF!</v>
      </c>
      <c r="F34" s="124">
        <v>0</v>
      </c>
      <c r="G34" s="124">
        <v>0</v>
      </c>
    </row>
    <row r="35" spans="1:9" x14ac:dyDescent="0.35">
      <c r="A35" s="78"/>
      <c r="B35" s="78"/>
      <c r="C35" s="75"/>
      <c r="D35" s="75"/>
      <c r="E35" s="75"/>
      <c r="F35" s="75"/>
      <c r="G35" s="75"/>
    </row>
    <row r="36" spans="1:9" ht="15" thickBot="1" x14ac:dyDescent="0.4">
      <c r="A36" s="131" t="s">
        <v>199</v>
      </c>
      <c r="B36" s="126"/>
      <c r="C36" s="126" t="e">
        <f>SUM(C12,C16,C21,C28,C34)</f>
        <v>#REF!</v>
      </c>
      <c r="D36" s="126" t="e">
        <f>SUM(D12,D16,D21,D28,D34)</f>
        <v>#REF!</v>
      </c>
      <c r="E36" s="126" t="e">
        <f>SUM(E12,E16,E21,E28,E34)</f>
        <v>#REF!</v>
      </c>
      <c r="F36" s="126">
        <f>SUM(F12,F16,F21,F28,F34)</f>
        <v>0</v>
      </c>
      <c r="G36" s="126"/>
      <c r="H36" s="257"/>
      <c r="I36" s="257" t="e">
        <f>D36+E36</f>
        <v>#REF!</v>
      </c>
    </row>
    <row r="37" spans="1:9" x14ac:dyDescent="0.35">
      <c r="A37" s="3"/>
      <c r="B37" s="8"/>
      <c r="C37" s="3"/>
      <c r="D37" s="3"/>
    </row>
    <row r="38" spans="1:9" x14ac:dyDescent="0.35">
      <c r="A38" s="3" t="s">
        <v>200</v>
      </c>
      <c r="B38" s="3"/>
      <c r="C38" s="3"/>
      <c r="D38" s="3"/>
      <c r="E38" s="3"/>
      <c r="F38" s="3"/>
      <c r="G38" s="3"/>
    </row>
    <row r="39" spans="1:9" x14ac:dyDescent="0.35">
      <c r="A39" s="3" t="s">
        <v>201</v>
      </c>
      <c r="B39" s="3"/>
      <c r="D39" s="257"/>
      <c r="E39" s="3"/>
      <c r="F39" s="3"/>
      <c r="G39" s="3"/>
    </row>
    <row r="40" spans="1:9" x14ac:dyDescent="0.35">
      <c r="A40" s="3" t="s">
        <v>202</v>
      </c>
      <c r="B40" s="8"/>
      <c r="D40" s="257"/>
    </row>
    <row r="41" spans="1:9" x14ac:dyDescent="0.35">
      <c r="A41" s="3"/>
      <c r="B41" s="8"/>
    </row>
  </sheetData>
  <phoneticPr fontId="57" type="noConversion"/>
  <conditionalFormatting sqref="B36:G36">
    <cfRule type="expression" dxfId="6" priority="3">
      <formula>B36&lt;0</formula>
    </cfRule>
  </conditionalFormatting>
  <conditionalFormatting sqref="G36">
    <cfRule type="expression" dxfId="5" priority="1">
      <formula>G36&lt;0</formula>
    </cfRule>
  </conditionalFormatting>
  <pageMargins left="0.7" right="0.7" top="0.75" bottom="0.75" header="0.3" footer="0.3"/>
  <pageSetup paperSize="0" orientation="portrait" horizontalDpi="0" verticalDpi="0" copies="0" r:id="rId1"/>
  <drawing r:id="rId2"/>
  <extLst>
    <ext xmlns:x14="http://schemas.microsoft.com/office/spreadsheetml/2009/9/main" uri="{78C0D931-6437-407d-A8EE-F0AAD7539E65}">
      <x14:conditionalFormattings>
        <x14:conditionalFormatting xmlns:xm="http://schemas.microsoft.com/office/excel/2006/main">
          <x14:cfRule type="iconSet" priority="4" id="{6157209B-E284-4A9A-9C18-C515B79AB8E7}">
            <x14:iconSet iconSet="3Flags" custom="1">
              <x14:cfvo type="percent">
                <xm:f>0</xm:f>
              </x14:cfvo>
              <x14:cfvo type="num" gte="0">
                <xm:f>0</xm:f>
              </x14:cfvo>
              <x14:cfvo type="num">
                <xm:f>1</xm:f>
              </x14:cfvo>
              <x14:cfIcon iconSet="3Flags" iconId="0"/>
              <x14:cfIcon iconSet="NoIcons" iconId="0"/>
              <x14:cfIcon iconSet="NoIcons" iconId="0"/>
            </x14:iconSet>
          </x14:cfRule>
          <xm:sqref>B36:G36</xm:sqref>
        </x14:conditionalFormatting>
        <x14:conditionalFormatting xmlns:xm="http://schemas.microsoft.com/office/excel/2006/main">
          <x14:cfRule type="iconSet" priority="2" id="{FB33118F-6470-4940-8776-2B4654B929CD}">
            <x14:iconSet iconSet="3Flags" custom="1">
              <x14:cfvo type="percent">
                <xm:f>0</xm:f>
              </x14:cfvo>
              <x14:cfvo type="num" gte="0">
                <xm:f>0</xm:f>
              </x14:cfvo>
              <x14:cfvo type="num">
                <xm:f>1</xm:f>
              </x14:cfvo>
              <x14:cfIcon iconSet="3Flags" iconId="0"/>
              <x14:cfIcon iconSet="NoIcons" iconId="0"/>
              <x14:cfIcon iconSet="NoIcons" iconId="0"/>
            </x14:iconSet>
          </x14:cfRule>
          <xm:sqref>G36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F8E4A-583C-47B8-BEB3-E0C82F9AA059}">
  <sheetPr>
    <tabColor theme="4"/>
  </sheetPr>
  <dimension ref="A1:I41"/>
  <sheetViews>
    <sheetView workbookViewId="0">
      <selection activeCell="I6" sqref="I6"/>
    </sheetView>
  </sheetViews>
  <sheetFormatPr defaultColWidth="10.81640625" defaultRowHeight="14.5" x14ac:dyDescent="0.35"/>
  <cols>
    <col min="1" max="1" width="26" customWidth="1"/>
    <col min="2" max="2" width="15" customWidth="1"/>
    <col min="3" max="7" width="15.08984375" customWidth="1"/>
    <col min="9" max="9" width="12.453125" bestFit="1" customWidth="1"/>
  </cols>
  <sheetData>
    <row r="1" spans="1:7" ht="36.5" thickBot="1" x14ac:dyDescent="0.85">
      <c r="A1" s="128" t="s">
        <v>183</v>
      </c>
      <c r="B1" s="129"/>
      <c r="C1" s="130"/>
      <c r="D1" s="130"/>
      <c r="E1" s="130"/>
      <c r="F1" s="130"/>
      <c r="G1" s="128"/>
    </row>
    <row r="2" spans="1:7" ht="15" customHeight="1" thickTop="1" x14ac:dyDescent="0.35">
      <c r="A2" s="12"/>
      <c r="B2" s="12"/>
    </row>
    <row r="3" spans="1:7" ht="15" thickBot="1" x14ac:dyDescent="0.4">
      <c r="A3" s="290">
        <v>15000000</v>
      </c>
      <c r="B3" s="102" t="s">
        <v>5</v>
      </c>
      <c r="C3" s="102" t="s">
        <v>203</v>
      </c>
      <c r="D3" s="102" t="s">
        <v>149</v>
      </c>
      <c r="E3" s="102" t="s">
        <v>150</v>
      </c>
      <c r="F3" s="102" t="s">
        <v>151</v>
      </c>
      <c r="G3" s="102" t="s">
        <v>152</v>
      </c>
    </row>
    <row r="4" spans="1:7" ht="15" thickTop="1" x14ac:dyDescent="0.35">
      <c r="A4" s="105"/>
      <c r="B4" s="256"/>
      <c r="C4" s="256"/>
      <c r="D4" s="256"/>
      <c r="E4" s="256"/>
      <c r="F4" s="256"/>
      <c r="G4" s="256"/>
    </row>
    <row r="5" spans="1:7" x14ac:dyDescent="0.35">
      <c r="A5" s="105" t="s">
        <v>184</v>
      </c>
      <c r="B5" s="105"/>
      <c r="C5" s="105"/>
      <c r="D5" s="132"/>
      <c r="E5" s="132"/>
      <c r="F5" s="132"/>
      <c r="G5" s="105"/>
    </row>
    <row r="6" spans="1:7" x14ac:dyDescent="0.35">
      <c r="A6" s="107" t="s">
        <v>185</v>
      </c>
      <c r="B6" s="132"/>
      <c r="C6" s="132"/>
      <c r="D6" s="285">
        <v>200000</v>
      </c>
      <c r="E6" s="21">
        <v>300000</v>
      </c>
      <c r="F6" s="21">
        <v>325000</v>
      </c>
      <c r="G6" s="132"/>
    </row>
    <row r="7" spans="1:7" x14ac:dyDescent="0.35">
      <c r="A7" s="107" t="s">
        <v>132</v>
      </c>
      <c r="B7" s="108"/>
      <c r="C7" s="108"/>
      <c r="D7" s="108"/>
      <c r="E7" s="108"/>
      <c r="F7" s="108"/>
      <c r="G7" s="108"/>
    </row>
    <row r="8" spans="1:7" x14ac:dyDescent="0.35">
      <c r="A8" s="107" t="s">
        <v>186</v>
      </c>
      <c r="B8" s="108"/>
      <c r="C8" s="108"/>
      <c r="D8" s="108"/>
      <c r="E8" s="108"/>
      <c r="F8" s="108"/>
      <c r="G8" s="108"/>
    </row>
    <row r="9" spans="1:7" x14ac:dyDescent="0.35">
      <c r="A9" s="107" t="s">
        <v>187</v>
      </c>
      <c r="B9" s="108"/>
      <c r="C9" s="108"/>
      <c r="D9" s="108"/>
      <c r="E9" s="108"/>
      <c r="F9" s="108"/>
      <c r="G9" s="108"/>
    </row>
    <row r="10" spans="1:7" x14ac:dyDescent="0.35">
      <c r="A10" s="107" t="s">
        <v>188</v>
      </c>
      <c r="B10" s="108"/>
      <c r="C10" s="108"/>
      <c r="D10" s="108"/>
      <c r="E10" s="108"/>
      <c r="F10" s="108"/>
      <c r="G10" s="108"/>
    </row>
    <row r="11" spans="1:7" x14ac:dyDescent="0.35">
      <c r="A11" s="107" t="s">
        <v>169</v>
      </c>
      <c r="B11" s="108"/>
      <c r="C11" s="108" t="e">
        <f>SUM(#REF!)</f>
        <v>#REF!</v>
      </c>
      <c r="D11" s="108" t="e">
        <f>SUM(#REF!)</f>
        <v>#REF!</v>
      </c>
      <c r="E11" s="108" t="e">
        <f>SUM(#REF!)</f>
        <v>#REF!</v>
      </c>
      <c r="F11" s="108" t="e">
        <f>SUM(#REF!)</f>
        <v>#REF!</v>
      </c>
      <c r="G11" s="108"/>
    </row>
    <row r="12" spans="1:7" ht="15" thickBot="1" x14ac:dyDescent="0.4">
      <c r="A12" s="123" t="s">
        <v>160</v>
      </c>
      <c r="B12" s="124">
        <v>0</v>
      </c>
      <c r="C12" s="124" t="e">
        <f>SUM(C6:C11)</f>
        <v>#REF!</v>
      </c>
      <c r="D12" s="124" t="e">
        <f>SUM(D5:D11)</f>
        <v>#REF!</v>
      </c>
      <c r="E12" s="124" t="e">
        <f>SUM(E5:E11)</f>
        <v>#REF!</v>
      </c>
      <c r="F12" s="124" t="e">
        <f>SUM(F5:F11)</f>
        <v>#REF!</v>
      </c>
      <c r="G12" s="124">
        <v>0</v>
      </c>
    </row>
    <row r="13" spans="1:7" x14ac:dyDescent="0.35">
      <c r="A13" s="105" t="s">
        <v>189</v>
      </c>
      <c r="B13" s="106"/>
      <c r="C13" s="106"/>
      <c r="D13" s="106"/>
      <c r="E13" s="106"/>
      <c r="F13" s="106"/>
      <c r="G13" s="105"/>
    </row>
    <row r="14" spans="1:7" x14ac:dyDescent="0.35">
      <c r="A14" s="107" t="s">
        <v>204</v>
      </c>
      <c r="B14" s="108"/>
      <c r="C14" s="108"/>
      <c r="D14" s="108">
        <v>3000000</v>
      </c>
      <c r="E14" s="108">
        <v>5000000</v>
      </c>
      <c r="F14" s="108">
        <v>2000000</v>
      </c>
      <c r="G14" s="108"/>
    </row>
    <row r="15" spans="1:7" x14ac:dyDescent="0.35">
      <c r="A15" s="107" t="s">
        <v>191</v>
      </c>
      <c r="B15" s="108"/>
      <c r="C15" s="108"/>
      <c r="D15" s="108"/>
      <c r="E15" s="108"/>
      <c r="F15" s="108"/>
      <c r="G15" s="108"/>
    </row>
    <row r="16" spans="1:7" ht="15" thickBot="1" x14ac:dyDescent="0.4">
      <c r="A16" s="123" t="s">
        <v>160</v>
      </c>
      <c r="B16" s="124">
        <v>0</v>
      </c>
      <c r="C16" s="124">
        <f>SUM(C14:C15)</f>
        <v>0</v>
      </c>
      <c r="D16" s="124">
        <f>SUM(D14:D15)</f>
        <v>3000000</v>
      </c>
      <c r="E16" s="124">
        <f>SUM(E14:E15)</f>
        <v>5000000</v>
      </c>
      <c r="F16" s="124">
        <f>SUM(F14:F15)</f>
        <v>2000000</v>
      </c>
      <c r="G16" s="124">
        <v>0</v>
      </c>
    </row>
    <row r="17" spans="1:7" x14ac:dyDescent="0.35">
      <c r="A17" s="105" t="s">
        <v>64</v>
      </c>
      <c r="B17" s="106"/>
      <c r="C17" s="106"/>
      <c r="D17" s="106"/>
      <c r="E17" s="106"/>
      <c r="F17" s="106"/>
      <c r="G17" s="105"/>
    </row>
    <row r="18" spans="1:7" x14ac:dyDescent="0.35">
      <c r="A18" s="107" t="s">
        <v>192</v>
      </c>
      <c r="B18" s="108"/>
      <c r="C18" s="108"/>
      <c r="D18" s="108">
        <v>1000000</v>
      </c>
      <c r="E18" s="108">
        <f>D18</f>
        <v>1000000</v>
      </c>
      <c r="F18" s="108">
        <f>E18+250000</f>
        <v>1250000</v>
      </c>
      <c r="G18" s="108"/>
    </row>
    <row r="19" spans="1:7" x14ac:dyDescent="0.35">
      <c r="A19" s="107" t="s">
        <v>193</v>
      </c>
      <c r="B19" s="108"/>
      <c r="C19" s="108" t="e">
        <f>#REF!</f>
        <v>#REF!</v>
      </c>
      <c r="D19" s="108" t="e">
        <f>#REF!</f>
        <v>#REF!</v>
      </c>
      <c r="E19" s="108" t="e">
        <f>#REF!</f>
        <v>#REF!</v>
      </c>
      <c r="F19" s="108" t="e">
        <f>#REF!</f>
        <v>#REF!</v>
      </c>
      <c r="G19" s="108"/>
    </row>
    <row r="20" spans="1:7" x14ac:dyDescent="0.35">
      <c r="A20" s="107" t="s">
        <v>174</v>
      </c>
      <c r="B20" s="108"/>
      <c r="C20" s="108" t="e">
        <f>#REF!</f>
        <v>#REF!</v>
      </c>
      <c r="D20" s="108" t="e">
        <f>#REF!</f>
        <v>#REF!</v>
      </c>
      <c r="E20" s="108" t="e">
        <f>#REF!</f>
        <v>#REF!</v>
      </c>
      <c r="F20" s="108" t="e">
        <f>#REF!</f>
        <v>#REF!</v>
      </c>
      <c r="G20" s="108"/>
    </row>
    <row r="21" spans="1:7" ht="15" thickBot="1" x14ac:dyDescent="0.4">
      <c r="A21" s="123" t="s">
        <v>160</v>
      </c>
      <c r="B21" s="124">
        <v>0</v>
      </c>
      <c r="C21" s="124" t="e">
        <f>SUM(C18:C20)</f>
        <v>#REF!</v>
      </c>
      <c r="D21" s="124" t="e">
        <f>SUM(D18:D20)</f>
        <v>#REF!</v>
      </c>
      <c r="E21" s="124" t="e">
        <f>SUM(E18:E20)</f>
        <v>#REF!</v>
      </c>
      <c r="F21" s="124" t="e">
        <f>SUM(F18:F20)</f>
        <v>#REF!</v>
      </c>
      <c r="G21" s="124">
        <v>0</v>
      </c>
    </row>
    <row r="22" spans="1:7" x14ac:dyDescent="0.35">
      <c r="A22" s="105" t="s">
        <v>194</v>
      </c>
      <c r="B22" s="106"/>
      <c r="C22" s="106"/>
      <c r="D22" s="106"/>
      <c r="E22" s="106"/>
      <c r="F22" s="106"/>
      <c r="G22" s="105"/>
    </row>
    <row r="23" spans="1:7" x14ac:dyDescent="0.35">
      <c r="A23" s="107" t="s">
        <v>109</v>
      </c>
      <c r="B23" s="108"/>
      <c r="C23" s="108"/>
      <c r="D23" s="108">
        <f>33000-14080</f>
        <v>18920</v>
      </c>
      <c r="E23" s="108">
        <v>400000</v>
      </c>
      <c r="F23" s="108">
        <v>400000</v>
      </c>
      <c r="G23" s="108"/>
    </row>
    <row r="24" spans="1:7" x14ac:dyDescent="0.35">
      <c r="A24" s="107" t="s">
        <v>113</v>
      </c>
      <c r="B24" s="108"/>
      <c r="C24" s="108"/>
      <c r="D24" s="108" t="e">
        <f>#REF!</f>
        <v>#REF!</v>
      </c>
      <c r="E24" s="108" t="e">
        <f>D24</f>
        <v>#REF!</v>
      </c>
      <c r="F24" s="108" t="e">
        <f>E24-5160</f>
        <v>#REF!</v>
      </c>
      <c r="G24" s="108"/>
    </row>
    <row r="25" spans="1:7" x14ac:dyDescent="0.35">
      <c r="A25" s="107" t="s">
        <v>114</v>
      </c>
      <c r="B25" s="108"/>
      <c r="C25" s="108"/>
      <c r="D25" s="108" t="e">
        <f>#REF!</f>
        <v>#REF!</v>
      </c>
      <c r="E25" s="108" t="e">
        <f>D25</f>
        <v>#REF!</v>
      </c>
      <c r="F25" s="108" t="e">
        <f>E25</f>
        <v>#REF!</v>
      </c>
      <c r="G25" s="108"/>
    </row>
    <row r="26" spans="1:7" x14ac:dyDescent="0.35">
      <c r="A26" s="107" t="s">
        <v>115</v>
      </c>
      <c r="B26" s="108"/>
      <c r="C26" s="108"/>
      <c r="D26" s="108" t="e">
        <f>#REF!</f>
        <v>#REF!</v>
      </c>
      <c r="E26" s="108" t="e">
        <f>D26</f>
        <v>#REF!</v>
      </c>
      <c r="F26" s="108" t="e">
        <f>E26</f>
        <v>#REF!</v>
      </c>
      <c r="G26" s="108"/>
    </row>
    <row r="27" spans="1:7" x14ac:dyDescent="0.35">
      <c r="A27" s="107" t="s">
        <v>195</v>
      </c>
      <c r="B27" s="108"/>
      <c r="C27" s="108" t="e">
        <f>#REF!</f>
        <v>#REF!</v>
      </c>
      <c r="D27" s="108" t="e">
        <f>#REF!</f>
        <v>#REF!</v>
      </c>
      <c r="E27" s="108" t="e">
        <f>#REF!</f>
        <v>#REF!</v>
      </c>
      <c r="F27" s="108" t="e">
        <f>#REF!</f>
        <v>#REF!</v>
      </c>
      <c r="G27" s="108"/>
    </row>
    <row r="28" spans="1:7" ht="15" thickBot="1" x14ac:dyDescent="0.4">
      <c r="A28" s="123" t="s">
        <v>160</v>
      </c>
      <c r="B28" s="124">
        <v>0</v>
      </c>
      <c r="C28" s="124" t="e">
        <f>SUM(C23:C27)</f>
        <v>#REF!</v>
      </c>
      <c r="D28" s="124" t="e">
        <f>SUM(D23:D27)</f>
        <v>#REF!</v>
      </c>
      <c r="E28" s="124" t="e">
        <f>SUM(E23:E27)</f>
        <v>#REF!</v>
      </c>
      <c r="F28" s="124" t="e">
        <f>SUM(F23:F27)</f>
        <v>#REF!</v>
      </c>
      <c r="G28" s="124">
        <v>0</v>
      </c>
    </row>
    <row r="29" spans="1:7" x14ac:dyDescent="0.35">
      <c r="A29" s="105" t="s">
        <v>63</v>
      </c>
      <c r="B29" s="106"/>
      <c r="C29" s="106"/>
      <c r="D29" s="106"/>
      <c r="E29" s="106"/>
      <c r="F29" s="106"/>
      <c r="G29" s="105"/>
    </row>
    <row r="30" spans="1:7" x14ac:dyDescent="0.35">
      <c r="A30" s="107" t="s">
        <v>126</v>
      </c>
      <c r="B30" s="108"/>
      <c r="C30" s="108" t="e">
        <f>#REF!</f>
        <v>#REF!</v>
      </c>
      <c r="D30" s="108" t="e">
        <f>#REF!</f>
        <v>#REF!</v>
      </c>
      <c r="E30" s="108" t="e">
        <f>#REF!</f>
        <v>#REF!</v>
      </c>
      <c r="F30" s="108" t="e">
        <f>#REF!</f>
        <v>#REF!</v>
      </c>
      <c r="G30" s="108" t="e">
        <f>#REF!</f>
        <v>#REF!</v>
      </c>
    </row>
    <row r="31" spans="1:7" x14ac:dyDescent="0.35">
      <c r="A31" s="107" t="s">
        <v>127</v>
      </c>
      <c r="B31" s="108"/>
      <c r="C31" s="108" t="e">
        <f>#REF!</f>
        <v>#REF!</v>
      </c>
      <c r="D31" s="108" t="e">
        <f>#REF!</f>
        <v>#REF!</v>
      </c>
      <c r="E31" s="108" t="e">
        <f>#REF!</f>
        <v>#REF!</v>
      </c>
      <c r="F31" s="108" t="e">
        <f>#REF!</f>
        <v>#REF!</v>
      </c>
      <c r="G31" s="108" t="e">
        <f>#REF!</f>
        <v>#REF!</v>
      </c>
    </row>
    <row r="32" spans="1:7" x14ac:dyDescent="0.35">
      <c r="A32" s="107" t="s">
        <v>128</v>
      </c>
      <c r="B32" s="108"/>
      <c r="C32" s="108" t="e">
        <f>#REF!</f>
        <v>#REF!</v>
      </c>
      <c r="D32" s="108" t="e">
        <f>#REF!</f>
        <v>#REF!</v>
      </c>
      <c r="E32" s="108" t="e">
        <f>#REF!</f>
        <v>#REF!</v>
      </c>
      <c r="F32" s="108" t="e">
        <f>#REF!</f>
        <v>#REF!</v>
      </c>
      <c r="G32" s="108" t="e">
        <f>#REF!</f>
        <v>#REF!</v>
      </c>
    </row>
    <row r="33" spans="1:9" x14ac:dyDescent="0.35">
      <c r="A33" s="107" t="s">
        <v>129</v>
      </c>
      <c r="B33" s="108"/>
      <c r="C33" s="108" t="e">
        <f>#REF!</f>
        <v>#REF!</v>
      </c>
      <c r="D33" s="108" t="e">
        <f>#REF!</f>
        <v>#REF!</v>
      </c>
      <c r="E33" s="108" t="e">
        <f>#REF!</f>
        <v>#REF!</v>
      </c>
      <c r="F33" s="108" t="e">
        <f>#REF!</f>
        <v>#REF!</v>
      </c>
      <c r="G33" s="108" t="e">
        <f>#REF!</f>
        <v>#REF!</v>
      </c>
    </row>
    <row r="34" spans="1:9" ht="15" thickBot="1" x14ac:dyDescent="0.4">
      <c r="A34" s="123" t="s">
        <v>160</v>
      </c>
      <c r="B34" s="124">
        <v>0</v>
      </c>
      <c r="C34" s="124" t="e">
        <f>SUM(C30:C33)</f>
        <v>#REF!</v>
      </c>
      <c r="D34" s="124" t="e">
        <f>SUM(D30:D33)</f>
        <v>#REF!</v>
      </c>
      <c r="E34" s="124" t="e">
        <f>SUM(E30:E33)</f>
        <v>#REF!</v>
      </c>
      <c r="F34" s="124" t="e">
        <f>SUM(F30:F33)</f>
        <v>#REF!</v>
      </c>
      <c r="G34" s="124">
        <v>0</v>
      </c>
    </row>
    <row r="35" spans="1:9" x14ac:dyDescent="0.35">
      <c r="A35" s="78"/>
      <c r="B35" s="78"/>
      <c r="C35" s="75"/>
      <c r="D35" s="75"/>
      <c r="E35" s="75"/>
      <c r="F35" s="75"/>
      <c r="G35" s="75"/>
    </row>
    <row r="36" spans="1:9" ht="15" thickBot="1" x14ac:dyDescent="0.4">
      <c r="A36" s="131" t="s">
        <v>199</v>
      </c>
      <c r="B36" s="126"/>
      <c r="C36" s="126"/>
      <c r="D36" s="126" t="e">
        <f>SUM(D12,D16,D21,D28,D34)</f>
        <v>#REF!</v>
      </c>
      <c r="E36" s="126" t="e">
        <f>SUM(E12,E16,E21,E28,E34)</f>
        <v>#REF!</v>
      </c>
      <c r="F36" s="126" t="e">
        <f>SUM(F12,F16,F21,F28,F34)</f>
        <v>#REF!</v>
      </c>
      <c r="G36" s="126"/>
      <c r="H36" s="257"/>
      <c r="I36" s="257" t="e">
        <f>15000000-F36-E36-D36</f>
        <v>#REF!</v>
      </c>
    </row>
    <row r="37" spans="1:9" x14ac:dyDescent="0.35">
      <c r="A37" s="3"/>
      <c r="B37" s="8"/>
      <c r="C37" s="3"/>
      <c r="D37" s="3"/>
    </row>
    <row r="38" spans="1:9" x14ac:dyDescent="0.35">
      <c r="A38" s="3" t="s">
        <v>200</v>
      </c>
      <c r="B38" s="3"/>
      <c r="C38" s="3"/>
      <c r="D38" s="3"/>
      <c r="E38" s="3"/>
      <c r="F38" s="3"/>
      <c r="G38" s="3"/>
    </row>
    <row r="39" spans="1:9" x14ac:dyDescent="0.35">
      <c r="A39" s="3" t="s">
        <v>201</v>
      </c>
      <c r="B39" s="3"/>
      <c r="D39" s="257"/>
      <c r="E39" s="3"/>
      <c r="F39" s="3"/>
      <c r="G39" s="3"/>
    </row>
    <row r="40" spans="1:9" x14ac:dyDescent="0.35">
      <c r="A40" s="3"/>
      <c r="B40" s="8"/>
      <c r="D40" s="257"/>
    </row>
    <row r="41" spans="1:9" x14ac:dyDescent="0.35">
      <c r="A41" s="3"/>
      <c r="B41" s="8"/>
    </row>
  </sheetData>
  <phoneticPr fontId="57" type="noConversion"/>
  <conditionalFormatting sqref="B36:E36 G36">
    <cfRule type="expression" dxfId="4" priority="5">
      <formula>B36&lt;0</formula>
    </cfRule>
  </conditionalFormatting>
  <conditionalFormatting sqref="G36">
    <cfRule type="expression" dxfId="3" priority="3">
      <formula>G36&lt;0</formula>
    </cfRule>
  </conditionalFormatting>
  <conditionalFormatting sqref="F36">
    <cfRule type="expression" dxfId="2" priority="1">
      <formula>F36&lt;0</formula>
    </cfRule>
  </conditionalFormatting>
  <pageMargins left="0.7" right="0.7" top="0.75" bottom="0.75" header="0.3" footer="0.3"/>
  <pageSetup paperSize="0" orientation="portrait" horizontalDpi="0" verticalDpi="0" copies="0" r:id="rId1"/>
  <drawing r:id="rId2"/>
  <extLst>
    <ext xmlns:x14="http://schemas.microsoft.com/office/spreadsheetml/2009/9/main" uri="{78C0D931-6437-407d-A8EE-F0AAD7539E65}">
      <x14:conditionalFormattings>
        <x14:conditionalFormatting xmlns:xm="http://schemas.microsoft.com/office/excel/2006/main">
          <x14:cfRule type="iconSet" priority="6" id="{79421E8A-E672-4BDC-8874-2393D17F2665}">
            <x14:iconSet iconSet="3Flags" custom="1">
              <x14:cfvo type="percent">
                <xm:f>0</xm:f>
              </x14:cfvo>
              <x14:cfvo type="num" gte="0">
                <xm:f>0</xm:f>
              </x14:cfvo>
              <x14:cfvo type="num">
                <xm:f>1</xm:f>
              </x14:cfvo>
              <x14:cfIcon iconSet="3Flags" iconId="0"/>
              <x14:cfIcon iconSet="NoIcons" iconId="0"/>
              <x14:cfIcon iconSet="NoIcons" iconId="0"/>
            </x14:iconSet>
          </x14:cfRule>
          <xm:sqref>B36:E36 G36</xm:sqref>
        </x14:conditionalFormatting>
        <x14:conditionalFormatting xmlns:xm="http://schemas.microsoft.com/office/excel/2006/main">
          <x14:cfRule type="iconSet" priority="4" id="{3CABC1D7-9A85-4709-A656-9FC65420FB36}">
            <x14:iconSet iconSet="3Flags" custom="1">
              <x14:cfvo type="percent">
                <xm:f>0</xm:f>
              </x14:cfvo>
              <x14:cfvo type="num" gte="0">
                <xm:f>0</xm:f>
              </x14:cfvo>
              <x14:cfvo type="num">
                <xm:f>1</xm:f>
              </x14:cfvo>
              <x14:cfIcon iconSet="3Flags" iconId="0"/>
              <x14:cfIcon iconSet="NoIcons" iconId="0"/>
              <x14:cfIcon iconSet="NoIcons" iconId="0"/>
            </x14:iconSet>
          </x14:cfRule>
          <xm:sqref>G36</xm:sqref>
        </x14:conditionalFormatting>
        <x14:conditionalFormatting xmlns:xm="http://schemas.microsoft.com/office/excel/2006/main">
          <x14:cfRule type="iconSet" priority="2" id="{2DF8757E-E922-4D4B-954F-BF4B26A3B7B9}">
            <x14:iconSet iconSet="3Flags" custom="1">
              <x14:cfvo type="percent">
                <xm:f>0</xm:f>
              </x14:cfvo>
              <x14:cfvo type="num" gte="0">
                <xm:f>0</xm:f>
              </x14:cfvo>
              <x14:cfvo type="num">
                <xm:f>1</xm:f>
              </x14:cfvo>
              <x14:cfIcon iconSet="3Flags" iconId="0"/>
              <x14:cfIcon iconSet="NoIcons" iconId="0"/>
              <x14:cfIcon iconSet="NoIcons" iconId="0"/>
            </x14:iconSet>
          </x14:cfRule>
          <xm:sqref>F36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DDEAC-2796-40E8-BD36-27584AFD3B7E}">
  <sheetPr>
    <tabColor theme="0"/>
  </sheetPr>
  <dimension ref="C4:G11"/>
  <sheetViews>
    <sheetView topLeftCell="A4" zoomScale="199" workbookViewId="0">
      <selection activeCell="F9" sqref="F9"/>
    </sheetView>
  </sheetViews>
  <sheetFormatPr defaultColWidth="8.81640625" defaultRowHeight="14.5" x14ac:dyDescent="0.35"/>
  <sheetData>
    <row r="4" spans="3:7" x14ac:dyDescent="0.35">
      <c r="C4" s="9" t="s">
        <v>301</v>
      </c>
      <c r="G4" t="s">
        <v>302</v>
      </c>
    </row>
    <row r="5" spans="3:7" x14ac:dyDescent="0.35">
      <c r="C5" s="9" t="s">
        <v>300</v>
      </c>
    </row>
    <row r="6" spans="3:7" x14ac:dyDescent="0.35">
      <c r="C6" s="9"/>
    </row>
    <row r="7" spans="3:7" x14ac:dyDescent="0.35">
      <c r="C7" t="s">
        <v>298</v>
      </c>
    </row>
    <row r="8" spans="3:7" x14ac:dyDescent="0.35">
      <c r="C8" t="s">
        <v>304</v>
      </c>
    </row>
    <row r="9" spans="3:7" x14ac:dyDescent="0.35">
      <c r="C9" t="s">
        <v>299</v>
      </c>
    </row>
    <row r="10" spans="3:7" x14ac:dyDescent="0.35">
      <c r="C10" t="s">
        <v>303</v>
      </c>
    </row>
    <row r="11" spans="3:7" x14ac:dyDescent="0.35">
      <c r="C11" t="s">
        <v>305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F2BF2-705D-4C83-BC04-C9D31EB5EB81}">
  <sheetPr>
    <tabColor theme="0"/>
    <pageSetUpPr fitToPage="1"/>
  </sheetPr>
  <dimension ref="A1:CR609"/>
  <sheetViews>
    <sheetView showGridLines="0" topLeftCell="A22" zoomScale="60" zoomScaleNormal="60" zoomScalePageLayoutView="60" workbookViewId="0">
      <selection activeCell="BC71" sqref="BC71"/>
    </sheetView>
  </sheetViews>
  <sheetFormatPr defaultColWidth="8.81640625" defaultRowHeight="14.5" outlineLevelCol="1" x14ac:dyDescent="0.35"/>
  <cols>
    <col min="1" max="1" width="8.984375E-2" style="11" customWidth="1"/>
    <col min="2" max="2" width="56.81640625" bestFit="1" customWidth="1"/>
    <col min="3" max="3" width="15.08984375" hidden="1" customWidth="1"/>
    <col min="4" max="15" width="16.08984375" hidden="1" customWidth="1" outlineLevel="1"/>
    <col min="16" max="16" width="16.08984375" style="81" bestFit="1" customWidth="1" collapsed="1"/>
    <col min="17" max="28" width="16.08984375" hidden="1" customWidth="1" outlineLevel="1"/>
    <col min="29" max="29" width="16.08984375" style="81" bestFit="1" customWidth="1" collapsed="1"/>
    <col min="30" max="41" width="16.08984375" hidden="1" customWidth="1" outlineLevel="1"/>
    <col min="42" max="42" width="16.08984375" style="81" bestFit="1" customWidth="1" collapsed="1"/>
    <col min="43" max="54" width="16.08984375" hidden="1" customWidth="1" outlineLevel="1"/>
    <col min="55" max="55" width="16.08984375" style="81" bestFit="1" customWidth="1" collapsed="1"/>
    <col min="56" max="67" width="16.08984375" hidden="1" customWidth="1" outlineLevel="1"/>
    <col min="68" max="68" width="16.08984375" style="81" bestFit="1" customWidth="1" collapsed="1"/>
    <col min="69" max="73" width="16.08984375" hidden="1" customWidth="1" outlineLevel="1"/>
    <col min="74" max="75" width="17.08984375" hidden="1" customWidth="1" outlineLevel="1"/>
    <col min="76" max="80" width="16.08984375" hidden="1" customWidth="1" outlineLevel="1"/>
    <col min="81" max="81" width="16.08984375" style="81" bestFit="1" customWidth="1" collapsed="1"/>
    <col min="82" max="93" width="16.08984375" hidden="1" customWidth="1" outlineLevel="1"/>
    <col min="94" max="94" width="16.08984375" style="81" bestFit="1" customWidth="1" collapsed="1"/>
    <col min="95" max="95" width="13.81640625" bestFit="1" customWidth="1"/>
  </cols>
  <sheetData>
    <row r="1" spans="1:96" ht="1.5" customHeight="1" x14ac:dyDescent="0.35">
      <c r="A1" s="258"/>
    </row>
    <row r="2" spans="1:96" ht="46.5" customHeight="1" thickBot="1" x14ac:dyDescent="0.4">
      <c r="A2" s="258"/>
      <c r="B2" s="335" t="s">
        <v>296</v>
      </c>
      <c r="C2" s="16"/>
      <c r="D2" s="16"/>
      <c r="E2" s="16"/>
      <c r="F2" s="16"/>
      <c r="G2" s="16"/>
      <c r="H2" s="16"/>
      <c r="I2" s="16"/>
      <c r="J2" s="16"/>
      <c r="K2" s="16"/>
      <c r="L2" s="16"/>
      <c r="M2" s="16"/>
      <c r="N2" s="16"/>
      <c r="O2" s="16"/>
      <c r="P2" s="79"/>
      <c r="Q2" s="16"/>
      <c r="R2" s="16"/>
      <c r="S2" s="16"/>
      <c r="T2" s="16"/>
      <c r="U2" s="16"/>
      <c r="V2" s="16"/>
      <c r="W2" s="16"/>
      <c r="X2" s="16"/>
      <c r="Y2" s="16"/>
      <c r="Z2" s="16"/>
      <c r="AA2" s="16"/>
      <c r="AB2" s="16"/>
      <c r="AC2" s="79"/>
      <c r="AD2" s="16"/>
      <c r="AE2" s="16"/>
      <c r="AF2" s="16"/>
      <c r="AG2" s="16"/>
      <c r="AH2" s="16"/>
      <c r="AI2" s="16"/>
      <c r="AJ2" s="16"/>
      <c r="AK2" s="16"/>
      <c r="AL2" s="16"/>
      <c r="AM2" s="16"/>
      <c r="AN2" s="16"/>
      <c r="AO2" s="16"/>
      <c r="AP2" s="79"/>
      <c r="AQ2" s="16"/>
      <c r="AR2" s="16"/>
      <c r="AS2" s="16"/>
      <c r="AT2" s="16"/>
      <c r="AU2" s="16"/>
      <c r="AV2" s="16"/>
      <c r="AW2" s="16"/>
      <c r="AX2" s="16"/>
      <c r="AY2" s="16"/>
      <c r="AZ2" s="16"/>
      <c r="BA2" s="16"/>
      <c r="BB2" s="16"/>
      <c r="BC2" s="79"/>
      <c r="BD2" s="16"/>
      <c r="BE2" s="16"/>
      <c r="BF2" s="16"/>
      <c r="BG2" s="16"/>
      <c r="BH2" s="16"/>
      <c r="BI2" s="16"/>
      <c r="BJ2" s="16"/>
      <c r="BK2" s="16"/>
      <c r="BL2" s="16"/>
      <c r="BM2" s="16"/>
      <c r="BN2" s="16"/>
      <c r="BO2" s="16"/>
      <c r="BP2" s="79"/>
      <c r="BQ2" s="16"/>
      <c r="BR2" s="16"/>
      <c r="BS2" s="16"/>
      <c r="BT2" s="16"/>
      <c r="BU2" s="16"/>
      <c r="BV2" s="16"/>
      <c r="BW2" s="16"/>
      <c r="BX2" s="16"/>
      <c r="BY2" s="16"/>
      <c r="BZ2" s="16"/>
      <c r="CA2" s="16"/>
      <c r="CB2" s="16"/>
      <c r="CC2" s="79"/>
      <c r="CD2" s="16"/>
      <c r="CE2" s="16"/>
      <c r="CF2" s="16"/>
      <c r="CG2" s="16"/>
      <c r="CH2" s="16"/>
      <c r="CI2" s="16"/>
      <c r="CJ2" s="16"/>
      <c r="CK2" s="16"/>
      <c r="CL2" s="16"/>
      <c r="CM2" s="16"/>
      <c r="CN2" s="16"/>
      <c r="CO2" s="16"/>
      <c r="CP2" s="79"/>
    </row>
    <row r="3" spans="1:96" ht="15" customHeight="1" thickTop="1" thickBot="1" x14ac:dyDescent="0.4">
      <c r="A3" s="258"/>
      <c r="B3" s="19"/>
      <c r="C3" s="17"/>
      <c r="D3" s="102" t="s">
        <v>222</v>
      </c>
      <c r="E3" s="102" t="s">
        <v>223</v>
      </c>
      <c r="F3" s="102" t="s">
        <v>224</v>
      </c>
      <c r="G3" s="102" t="s">
        <v>225</v>
      </c>
      <c r="H3" s="102" t="s">
        <v>226</v>
      </c>
      <c r="I3" s="102" t="s">
        <v>227</v>
      </c>
      <c r="J3" s="102" t="s">
        <v>228</v>
      </c>
      <c r="K3" s="102" t="s">
        <v>229</v>
      </c>
      <c r="L3" s="102" t="s">
        <v>230</v>
      </c>
      <c r="M3" s="102" t="s">
        <v>231</v>
      </c>
      <c r="N3" s="102" t="s">
        <v>232</v>
      </c>
      <c r="O3" s="102" t="s">
        <v>233</v>
      </c>
      <c r="P3" s="255">
        <v>2016</v>
      </c>
      <c r="Q3" s="102" t="s">
        <v>222</v>
      </c>
      <c r="R3" s="102" t="s">
        <v>223</v>
      </c>
      <c r="S3" s="102" t="s">
        <v>224</v>
      </c>
      <c r="T3" s="102" t="s">
        <v>225</v>
      </c>
      <c r="U3" s="102" t="s">
        <v>226</v>
      </c>
      <c r="V3" s="102" t="s">
        <v>227</v>
      </c>
      <c r="W3" s="102" t="s">
        <v>228</v>
      </c>
      <c r="X3" s="102" t="s">
        <v>229</v>
      </c>
      <c r="Y3" s="102" t="s">
        <v>230</v>
      </c>
      <c r="Z3" s="102" t="s">
        <v>231</v>
      </c>
      <c r="AA3" s="102" t="s">
        <v>232</v>
      </c>
      <c r="AB3" s="102" t="s">
        <v>233</v>
      </c>
      <c r="AC3" s="255">
        <v>2017</v>
      </c>
      <c r="AD3" s="102" t="s">
        <v>222</v>
      </c>
      <c r="AE3" s="102" t="s">
        <v>223</v>
      </c>
      <c r="AF3" s="102" t="s">
        <v>224</v>
      </c>
      <c r="AG3" s="102" t="s">
        <v>225</v>
      </c>
      <c r="AH3" s="102" t="s">
        <v>226</v>
      </c>
      <c r="AI3" s="102" t="s">
        <v>227</v>
      </c>
      <c r="AJ3" s="102" t="s">
        <v>228</v>
      </c>
      <c r="AK3" s="102" t="s">
        <v>229</v>
      </c>
      <c r="AL3" s="102" t="s">
        <v>230</v>
      </c>
      <c r="AM3" s="102" t="s">
        <v>231</v>
      </c>
      <c r="AN3" s="102" t="s">
        <v>232</v>
      </c>
      <c r="AO3" s="102" t="s">
        <v>233</v>
      </c>
      <c r="AP3" s="255">
        <v>2018</v>
      </c>
      <c r="AQ3" s="102" t="s">
        <v>222</v>
      </c>
      <c r="AR3" s="102" t="s">
        <v>223</v>
      </c>
      <c r="AS3" s="102" t="s">
        <v>224</v>
      </c>
      <c r="AT3" s="102" t="s">
        <v>225</v>
      </c>
      <c r="AU3" s="102" t="s">
        <v>226</v>
      </c>
      <c r="AV3" s="102" t="s">
        <v>227</v>
      </c>
      <c r="AW3" s="102" t="s">
        <v>228</v>
      </c>
      <c r="AX3" s="102" t="s">
        <v>229</v>
      </c>
      <c r="AY3" s="102" t="s">
        <v>230</v>
      </c>
      <c r="AZ3" s="102" t="s">
        <v>231</v>
      </c>
      <c r="BA3" s="102" t="s">
        <v>232</v>
      </c>
      <c r="BB3" s="102" t="s">
        <v>233</v>
      </c>
      <c r="BC3" s="255">
        <v>2019</v>
      </c>
      <c r="BD3" s="102" t="s">
        <v>222</v>
      </c>
      <c r="BE3" s="102" t="s">
        <v>223</v>
      </c>
      <c r="BF3" s="102" t="s">
        <v>224</v>
      </c>
      <c r="BG3" s="102" t="s">
        <v>225</v>
      </c>
      <c r="BH3" s="102" t="s">
        <v>226</v>
      </c>
      <c r="BI3" s="102" t="s">
        <v>227</v>
      </c>
      <c r="BJ3" s="102" t="s">
        <v>228</v>
      </c>
      <c r="BK3" s="102" t="s">
        <v>229</v>
      </c>
      <c r="BL3" s="102" t="s">
        <v>230</v>
      </c>
      <c r="BM3" s="102" t="s">
        <v>231</v>
      </c>
      <c r="BN3" s="102" t="s">
        <v>232</v>
      </c>
      <c r="BO3" s="102" t="s">
        <v>233</v>
      </c>
      <c r="BP3" s="255">
        <v>2020</v>
      </c>
      <c r="BQ3" s="102" t="s">
        <v>222</v>
      </c>
      <c r="BR3" s="102" t="s">
        <v>223</v>
      </c>
      <c r="BS3" s="102" t="s">
        <v>224</v>
      </c>
      <c r="BT3" s="102" t="s">
        <v>225</v>
      </c>
      <c r="BU3" s="102" t="s">
        <v>226</v>
      </c>
      <c r="BV3" s="102" t="s">
        <v>227</v>
      </c>
      <c r="BW3" s="102" t="s">
        <v>228</v>
      </c>
      <c r="BX3" s="102" t="s">
        <v>229</v>
      </c>
      <c r="BY3" s="102" t="s">
        <v>230</v>
      </c>
      <c r="BZ3" s="102" t="s">
        <v>231</v>
      </c>
      <c r="CA3" s="102" t="s">
        <v>232</v>
      </c>
      <c r="CB3" s="102" t="s">
        <v>233</v>
      </c>
      <c r="CC3" s="255">
        <v>2021</v>
      </c>
      <c r="CD3" s="102" t="s">
        <v>222</v>
      </c>
      <c r="CE3" s="102" t="s">
        <v>223</v>
      </c>
      <c r="CF3" s="102" t="s">
        <v>224</v>
      </c>
      <c r="CG3" s="102" t="s">
        <v>225</v>
      </c>
      <c r="CH3" s="102" t="s">
        <v>226</v>
      </c>
      <c r="CI3" s="102" t="s">
        <v>227</v>
      </c>
      <c r="CJ3" s="102" t="s">
        <v>228</v>
      </c>
      <c r="CK3" s="102" t="s">
        <v>229</v>
      </c>
      <c r="CL3" s="102" t="s">
        <v>230</v>
      </c>
      <c r="CM3" s="102" t="s">
        <v>231</v>
      </c>
      <c r="CN3" s="102" t="s">
        <v>232</v>
      </c>
      <c r="CO3" s="102" t="s">
        <v>233</v>
      </c>
      <c r="CP3" s="255">
        <v>2022</v>
      </c>
    </row>
    <row r="4" spans="1:96" ht="15" thickTop="1" x14ac:dyDescent="0.35">
      <c r="P4" s="254"/>
      <c r="AC4" s="254"/>
      <c r="AP4" s="254"/>
      <c r="BC4" s="254"/>
      <c r="BP4" s="254"/>
      <c r="CC4" s="254"/>
      <c r="CP4" s="254"/>
    </row>
    <row r="5" spans="1:96" ht="13.5" customHeight="1" x14ac:dyDescent="0.35">
      <c r="B5" s="113" t="s">
        <v>7</v>
      </c>
      <c r="C5" s="113"/>
      <c r="D5" s="114"/>
      <c r="E5" s="114"/>
      <c r="F5" s="114"/>
      <c r="G5" s="114"/>
      <c r="H5" s="114"/>
      <c r="I5" s="114"/>
      <c r="J5" s="114"/>
      <c r="K5" s="114"/>
      <c r="L5" s="114"/>
      <c r="M5" s="114"/>
      <c r="N5" s="114"/>
      <c r="O5" s="114"/>
      <c r="P5" s="254"/>
      <c r="Q5" s="114"/>
      <c r="R5" s="114"/>
      <c r="S5" s="114"/>
      <c r="T5" s="114"/>
      <c r="U5" s="114"/>
      <c r="V5" s="114"/>
      <c r="W5" s="114"/>
      <c r="X5" s="114"/>
      <c r="Y5" s="114"/>
      <c r="Z5" s="114"/>
      <c r="AA5" s="114"/>
      <c r="AB5" s="114"/>
      <c r="AC5" s="254"/>
      <c r="AD5" s="114"/>
      <c r="AE5" s="114"/>
      <c r="AF5" s="114"/>
      <c r="AG5" s="114"/>
      <c r="AH5" s="114"/>
      <c r="AI5" s="114"/>
      <c r="AJ5" s="114"/>
      <c r="AK5" s="114"/>
      <c r="AL5" s="114"/>
      <c r="AM5" s="114"/>
      <c r="AN5" s="114"/>
      <c r="AO5" s="114"/>
      <c r="AP5" s="254"/>
      <c r="AQ5" s="114"/>
      <c r="AR5" s="114"/>
      <c r="AS5" s="114"/>
      <c r="AT5" s="114"/>
      <c r="AU5" s="114"/>
      <c r="AV5" s="114"/>
      <c r="AW5" s="114"/>
      <c r="AX5" s="114"/>
      <c r="AY5" s="114"/>
      <c r="AZ5" s="114"/>
      <c r="BA5" s="114"/>
      <c r="BB5" s="114"/>
      <c r="BC5" s="254"/>
      <c r="BD5" s="114"/>
      <c r="BE5" s="114"/>
      <c r="BF5" s="114"/>
      <c r="BG5" s="114"/>
      <c r="BH5" s="114"/>
      <c r="BI5" s="114"/>
      <c r="BJ5" s="114"/>
      <c r="BK5" s="114"/>
      <c r="BL5" s="114"/>
      <c r="BM5" s="114"/>
      <c r="BN5" s="114"/>
      <c r="BO5" s="114"/>
      <c r="BP5" s="254"/>
      <c r="BQ5" s="114"/>
      <c r="BR5" s="114"/>
      <c r="BS5" s="114"/>
      <c r="BT5" s="114"/>
      <c r="BU5" s="114"/>
      <c r="BV5" s="114"/>
      <c r="BW5" s="114"/>
      <c r="BX5" s="114"/>
      <c r="BY5" s="114"/>
      <c r="BZ5" s="114"/>
      <c r="CA5" s="114"/>
      <c r="CB5" s="114"/>
      <c r="CC5" s="254"/>
      <c r="CD5" s="114"/>
      <c r="CE5" s="114"/>
      <c r="CF5" s="114"/>
      <c r="CG5" s="114"/>
      <c r="CH5" s="114"/>
      <c r="CI5" s="114"/>
      <c r="CJ5" s="114"/>
      <c r="CK5" s="114"/>
      <c r="CL5" s="114"/>
      <c r="CM5" s="114"/>
      <c r="CN5" s="114"/>
      <c r="CO5" s="114"/>
      <c r="CP5" s="254"/>
    </row>
    <row r="6" spans="1:96" x14ac:dyDescent="0.35">
      <c r="A6" s="258"/>
      <c r="B6" s="107" t="s">
        <v>221</v>
      </c>
      <c r="C6" s="107"/>
      <c r="D6" s="108">
        <v>0</v>
      </c>
      <c r="E6" s="108">
        <v>0</v>
      </c>
      <c r="F6" s="108">
        <v>0</v>
      </c>
      <c r="G6" s="108">
        <v>0</v>
      </c>
      <c r="H6" s="108">
        <v>0</v>
      </c>
      <c r="I6" s="108">
        <v>0</v>
      </c>
      <c r="J6" s="108">
        <v>0</v>
      </c>
      <c r="K6" s="108">
        <v>0</v>
      </c>
      <c r="L6" s="108">
        <v>0</v>
      </c>
      <c r="M6" s="108">
        <v>0</v>
      </c>
      <c r="N6" s="108">
        <v>0</v>
      </c>
      <c r="O6" s="108">
        <v>0</v>
      </c>
      <c r="P6" s="253">
        <v>0</v>
      </c>
      <c r="Q6" s="108">
        <v>0</v>
      </c>
      <c r="R6" s="108">
        <v>0</v>
      </c>
      <c r="S6" s="108">
        <v>0</v>
      </c>
      <c r="T6" s="108">
        <v>0</v>
      </c>
      <c r="U6" s="108">
        <v>0</v>
      </c>
      <c r="V6" s="108">
        <v>0</v>
      </c>
      <c r="W6" s="108">
        <v>0</v>
      </c>
      <c r="X6" s="108">
        <v>0</v>
      </c>
      <c r="Y6" s="108">
        <v>0</v>
      </c>
      <c r="Z6" s="108">
        <v>0</v>
      </c>
      <c r="AA6" s="108">
        <v>0</v>
      </c>
      <c r="AB6" s="108">
        <v>0</v>
      </c>
      <c r="AC6" s="253">
        <v>0</v>
      </c>
      <c r="AD6" s="108">
        <v>0</v>
      </c>
      <c r="AE6" s="108">
        <v>0</v>
      </c>
      <c r="AF6" s="108">
        <v>0</v>
      </c>
      <c r="AG6" s="108">
        <v>0</v>
      </c>
      <c r="AH6" s="108">
        <v>0</v>
      </c>
      <c r="AI6" s="108">
        <v>0</v>
      </c>
      <c r="AJ6" s="108">
        <v>0</v>
      </c>
      <c r="AK6" s="108">
        <v>0</v>
      </c>
      <c r="AL6" s="108">
        <v>0</v>
      </c>
      <c r="AM6" s="108">
        <v>0</v>
      </c>
      <c r="AN6" s="108">
        <v>0</v>
      </c>
      <c r="AO6" s="108">
        <v>0</v>
      </c>
      <c r="AP6" s="253">
        <v>0</v>
      </c>
      <c r="AQ6" s="108">
        <v>0</v>
      </c>
      <c r="AR6" s="108">
        <v>0</v>
      </c>
      <c r="AS6" s="108">
        <v>0</v>
      </c>
      <c r="AT6" s="108">
        <v>0</v>
      </c>
      <c r="AU6" s="108">
        <v>0</v>
      </c>
      <c r="AV6" s="108">
        <v>0</v>
      </c>
      <c r="AW6" s="108">
        <v>0</v>
      </c>
      <c r="AX6" s="108">
        <v>-23866.477419945993</v>
      </c>
      <c r="AY6" s="108">
        <v>0</v>
      </c>
      <c r="AZ6" s="108">
        <v>519838.03986093571</v>
      </c>
      <c r="BA6" s="108">
        <v>946669.78039499931</v>
      </c>
      <c r="BB6" s="108">
        <v>1761023.5637587975</v>
      </c>
      <c r="BC6" s="253">
        <v>3203664.9065947868</v>
      </c>
      <c r="BD6" s="108">
        <v>497468.35698381678</v>
      </c>
      <c r="BE6" s="108">
        <v>499985.82586732786</v>
      </c>
      <c r="BF6" s="108">
        <v>502516.03455527179</v>
      </c>
      <c r="BG6" s="108">
        <v>505059.04751820373</v>
      </c>
      <c r="BH6" s="108">
        <v>507614.92955293623</v>
      </c>
      <c r="BI6" s="108">
        <v>510183.74578419008</v>
      </c>
      <c r="BJ6" s="108">
        <v>11564765.561666254</v>
      </c>
      <c r="BK6" s="108">
        <v>5320113.4429846508</v>
      </c>
      <c r="BL6" s="108">
        <v>517968.45585781615</v>
      </c>
      <c r="BM6" s="108">
        <v>20420589.666738782</v>
      </c>
      <c r="BN6" s="108">
        <v>523224.14241687051</v>
      </c>
      <c r="BO6" s="108">
        <v>525871.95001939277</v>
      </c>
      <c r="BP6" s="253">
        <v>41895361.15994551</v>
      </c>
      <c r="BQ6" s="108">
        <v>559714.794848355</v>
      </c>
      <c r="BR6" s="108">
        <v>595735.61883379181</v>
      </c>
      <c r="BS6" s="108">
        <v>634074.58729661629</v>
      </c>
      <c r="BT6" s="108">
        <v>674880.88599171862</v>
      </c>
      <c r="BU6" s="108">
        <v>718313.30162409379</v>
      </c>
      <c r="BV6" s="108">
        <v>33768540.839724474</v>
      </c>
      <c r="BW6" s="108">
        <v>40813743.382288769</v>
      </c>
      <c r="BX6" s="108">
        <v>866112.38774034334</v>
      </c>
      <c r="BY6" s="108">
        <v>5921851.6359388018</v>
      </c>
      <c r="BZ6" s="108">
        <v>20981178.02113438</v>
      </c>
      <c r="CA6" s="108">
        <v>1044322.3959534108</v>
      </c>
      <c r="CB6" s="108">
        <v>8858448.4696990401</v>
      </c>
      <c r="CC6" s="253">
        <v>115436916.3210738</v>
      </c>
      <c r="CD6" s="108">
        <v>1152478.006216316</v>
      </c>
      <c r="CE6" s="108">
        <v>1194934.0040781458</v>
      </c>
      <c r="CF6" s="108">
        <v>9238954.0333095305</v>
      </c>
      <c r="CG6" s="108">
        <v>1284595.7110728985</v>
      </c>
      <c r="CH6" s="108">
        <v>1331918.7770823594</v>
      </c>
      <c r="CI6" s="108">
        <v>81761204.171796113</v>
      </c>
      <c r="CJ6" s="108">
        <v>1431859.1174894418</v>
      </c>
      <c r="CK6" s="108">
        <v>1484607.2023142059</v>
      </c>
      <c r="CL6" s="108">
        <v>139231298.46745518</v>
      </c>
      <c r="CM6" s="108">
        <v>69204004.497496948</v>
      </c>
      <c r="CN6" s="108">
        <v>1654799.5141200155</v>
      </c>
      <c r="CO6" s="108">
        <v>13775760.473248331</v>
      </c>
      <c r="CP6" s="253">
        <v>322746413.97567952</v>
      </c>
    </row>
    <row r="7" spans="1:96" x14ac:dyDescent="0.35">
      <c r="A7" s="258"/>
      <c r="B7" s="107" t="s">
        <v>155</v>
      </c>
      <c r="C7" s="107"/>
      <c r="D7" s="108">
        <v>0</v>
      </c>
      <c r="E7" s="108">
        <v>0</v>
      </c>
      <c r="F7" s="108">
        <v>0</v>
      </c>
      <c r="G7" s="108">
        <v>0</v>
      </c>
      <c r="H7" s="108">
        <v>0</v>
      </c>
      <c r="I7" s="108">
        <v>0</v>
      </c>
      <c r="J7" s="108">
        <v>0</v>
      </c>
      <c r="K7" s="108">
        <v>0</v>
      </c>
      <c r="L7" s="108">
        <v>0</v>
      </c>
      <c r="M7" s="108">
        <v>0</v>
      </c>
      <c r="N7" s="108">
        <v>0</v>
      </c>
      <c r="O7" s="108">
        <v>0</v>
      </c>
      <c r="P7" s="253">
        <v>0</v>
      </c>
      <c r="Q7" s="108">
        <v>0</v>
      </c>
      <c r="R7" s="108">
        <v>0</v>
      </c>
      <c r="S7" s="108">
        <v>0</v>
      </c>
      <c r="T7" s="108">
        <v>0</v>
      </c>
      <c r="U7" s="108">
        <v>0</v>
      </c>
      <c r="V7" s="108">
        <v>0</v>
      </c>
      <c r="W7" s="108">
        <v>0</v>
      </c>
      <c r="X7" s="108">
        <v>0</v>
      </c>
      <c r="Y7" s="108">
        <v>0</v>
      </c>
      <c r="Z7" s="108">
        <v>0</v>
      </c>
      <c r="AA7" s="108">
        <v>0</v>
      </c>
      <c r="AB7" s="108">
        <v>0</v>
      </c>
      <c r="AC7" s="253">
        <v>0</v>
      </c>
      <c r="AD7" s="108">
        <v>0</v>
      </c>
      <c r="AE7" s="108">
        <v>0</v>
      </c>
      <c r="AF7" s="108">
        <v>0</v>
      </c>
      <c r="AG7" s="108">
        <v>0</v>
      </c>
      <c r="AH7" s="108">
        <v>0</v>
      </c>
      <c r="AI7" s="108">
        <v>0</v>
      </c>
      <c r="AJ7" s="108">
        <v>0</v>
      </c>
      <c r="AK7" s="108">
        <v>0</v>
      </c>
      <c r="AL7" s="108">
        <v>0</v>
      </c>
      <c r="AM7" s="108">
        <v>0</v>
      </c>
      <c r="AN7" s="108">
        <v>0</v>
      </c>
      <c r="AO7" s="108">
        <v>0</v>
      </c>
      <c r="AP7" s="253">
        <v>0</v>
      </c>
      <c r="AQ7" s="108">
        <v>0</v>
      </c>
      <c r="AR7" s="108">
        <v>0</v>
      </c>
      <c r="AS7" s="108">
        <v>0</v>
      </c>
      <c r="AT7" s="108">
        <v>0</v>
      </c>
      <c r="AU7" s="108">
        <v>0</v>
      </c>
      <c r="AV7" s="108">
        <v>0</v>
      </c>
      <c r="AW7" s="108">
        <v>0</v>
      </c>
      <c r="AX7" s="108">
        <v>60011.223659166128</v>
      </c>
      <c r="AY7" s="108">
        <v>0</v>
      </c>
      <c r="AZ7" s="108">
        <v>73689.532287077309</v>
      </c>
      <c r="BA7" s="108">
        <v>81656.819228460823</v>
      </c>
      <c r="BB7" s="108">
        <v>90485.526499655156</v>
      </c>
      <c r="BC7" s="253">
        <v>305843.10167435941</v>
      </c>
      <c r="BD7" s="108">
        <v>90943.434011104022</v>
      </c>
      <c r="BE7" s="108">
        <v>91403.658791370894</v>
      </c>
      <c r="BF7" s="108">
        <v>91866.212567135633</v>
      </c>
      <c r="BG7" s="108">
        <v>92331.107124421615</v>
      </c>
      <c r="BH7" s="108">
        <v>92798.35430889616</v>
      </c>
      <c r="BI7" s="108">
        <v>93267.96602617226</v>
      </c>
      <c r="BJ7" s="108">
        <v>93739.954242111984</v>
      </c>
      <c r="BK7" s="108">
        <v>94214.330983131425</v>
      </c>
      <c r="BL7" s="108">
        <v>94691.108336507023</v>
      </c>
      <c r="BM7" s="108">
        <v>95170.298450683666</v>
      </c>
      <c r="BN7" s="108">
        <v>95651.913535584143</v>
      </c>
      <c r="BO7" s="108">
        <v>96135.965862920333</v>
      </c>
      <c r="BP7" s="253">
        <v>1122214.3042400391</v>
      </c>
      <c r="BQ7" s="108">
        <v>102322.86093321492</v>
      </c>
      <c r="BR7" s="108">
        <v>108907.91781805258</v>
      </c>
      <c r="BS7" s="108">
        <v>115916.76049016268</v>
      </c>
      <c r="BT7" s="108">
        <v>123376.66197036105</v>
      </c>
      <c r="BU7" s="108">
        <v>131316.65045315467</v>
      </c>
      <c r="BV7" s="108">
        <v>139767.62226213067</v>
      </c>
      <c r="BW7" s="108">
        <v>148762.46207466634</v>
      </c>
      <c r="BX7" s="108">
        <v>158336.17088378151</v>
      </c>
      <c r="BY7" s="108">
        <v>168526.00219506212</v>
      </c>
      <c r="BZ7" s="108">
        <v>179371.60698862909</v>
      </c>
      <c r="CA7" s="108">
        <v>190915.18801023293</v>
      </c>
      <c r="CB7" s="108">
        <v>203201.66399185563</v>
      </c>
      <c r="CC7" s="253">
        <v>1770721.5680713044</v>
      </c>
      <c r="CD7" s="108">
        <v>210687.38551142032</v>
      </c>
      <c r="CE7" s="108">
        <v>218448.87262053607</v>
      </c>
      <c r="CF7" s="108">
        <v>226496.28421439842</v>
      </c>
      <c r="CG7" s="108">
        <v>234840.15343051427</v>
      </c>
      <c r="CH7" s="108">
        <v>243491.4014353689</v>
      </c>
      <c r="CI7" s="108">
        <v>252461.35171897852</v>
      </c>
      <c r="CJ7" s="108">
        <v>261761.74491603862</v>
      </c>
      <c r="CK7" s="108">
        <v>271404.75417306577</v>
      </c>
      <c r="CL7" s="108">
        <v>281403.00108164875</v>
      </c>
      <c r="CM7" s="108">
        <v>291769.57219866186</v>
      </c>
      <c r="CN7" s="108">
        <v>302518.03617506532</v>
      </c>
      <c r="CO7" s="108">
        <v>313662.46151571069</v>
      </c>
      <c r="CP7" s="253">
        <v>3108945.0189914075</v>
      </c>
    </row>
    <row r="8" spans="1:96" x14ac:dyDescent="0.35">
      <c r="A8" s="258"/>
      <c r="B8" s="107" t="s">
        <v>132</v>
      </c>
      <c r="C8" s="107"/>
      <c r="D8" s="108">
        <v>0</v>
      </c>
      <c r="E8" s="108">
        <v>0</v>
      </c>
      <c r="F8" s="108">
        <v>0</v>
      </c>
      <c r="G8" s="108">
        <v>0</v>
      </c>
      <c r="H8" s="108">
        <v>0</v>
      </c>
      <c r="I8" s="108">
        <v>0</v>
      </c>
      <c r="J8" s="108">
        <v>0</v>
      </c>
      <c r="K8" s="108">
        <v>0</v>
      </c>
      <c r="L8" s="108">
        <v>0</v>
      </c>
      <c r="M8" s="108">
        <v>0</v>
      </c>
      <c r="N8" s="108">
        <v>0</v>
      </c>
      <c r="O8" s="108">
        <v>0</v>
      </c>
      <c r="P8" s="253">
        <v>0</v>
      </c>
      <c r="Q8" s="108">
        <v>0</v>
      </c>
      <c r="R8" s="108">
        <v>0</v>
      </c>
      <c r="S8" s="108">
        <v>0</v>
      </c>
      <c r="T8" s="108">
        <v>0</v>
      </c>
      <c r="U8" s="108">
        <v>0</v>
      </c>
      <c r="V8" s="108">
        <v>0</v>
      </c>
      <c r="W8" s="108">
        <v>0</v>
      </c>
      <c r="X8" s="108">
        <v>0</v>
      </c>
      <c r="Y8" s="108">
        <v>0</v>
      </c>
      <c r="Z8" s="108">
        <v>0</v>
      </c>
      <c r="AA8" s="108">
        <v>0</v>
      </c>
      <c r="AB8" s="108">
        <v>0</v>
      </c>
      <c r="AC8" s="253">
        <v>0</v>
      </c>
      <c r="AD8" s="108">
        <v>0</v>
      </c>
      <c r="AE8" s="108">
        <v>0</v>
      </c>
      <c r="AF8" s="108">
        <v>0</v>
      </c>
      <c r="AG8" s="108">
        <v>0</v>
      </c>
      <c r="AH8" s="108">
        <v>0</v>
      </c>
      <c r="AI8" s="108">
        <v>28750</v>
      </c>
      <c r="AJ8" s="108">
        <v>28750</v>
      </c>
      <c r="AK8" s="108">
        <v>28750</v>
      </c>
      <c r="AL8" s="108">
        <v>28750</v>
      </c>
      <c r="AM8" s="108">
        <v>28750</v>
      </c>
      <c r="AN8" s="108">
        <v>53750</v>
      </c>
      <c r="AO8" s="108">
        <v>36550</v>
      </c>
      <c r="AP8" s="253">
        <v>234050</v>
      </c>
      <c r="AQ8" s="108">
        <v>0</v>
      </c>
      <c r="AR8" s="108">
        <v>0</v>
      </c>
      <c r="AS8" s="108">
        <v>0</v>
      </c>
      <c r="AT8" s="108">
        <v>0</v>
      </c>
      <c r="AU8" s="108">
        <v>0</v>
      </c>
      <c r="AV8" s="108">
        <v>0</v>
      </c>
      <c r="AW8" s="108">
        <v>0</v>
      </c>
      <c r="AX8" s="108">
        <v>276671.65495962941</v>
      </c>
      <c r="AY8" s="108">
        <v>0</v>
      </c>
      <c r="AZ8" s="108">
        <v>32750.90323870103</v>
      </c>
      <c r="BA8" s="108">
        <v>36291.919657093706</v>
      </c>
      <c r="BB8" s="108">
        <v>40215.789555402291</v>
      </c>
      <c r="BC8" s="253">
        <v>385930.26741082646</v>
      </c>
      <c r="BD8" s="108">
        <v>40419.304004935118</v>
      </c>
      <c r="BE8" s="108">
        <v>40623.8483517204</v>
      </c>
      <c r="BF8" s="108">
        <v>40829.427807615837</v>
      </c>
      <c r="BG8" s="108">
        <v>41036.047610854053</v>
      </c>
      <c r="BH8" s="108">
        <v>41243.713026176076</v>
      </c>
      <c r="BI8" s="108">
        <v>41452.429344965451</v>
      </c>
      <c r="BJ8" s="108">
        <v>41662.201885383103</v>
      </c>
      <c r="BK8" s="108">
        <v>41873.035992502861</v>
      </c>
      <c r="BL8" s="108">
        <v>42084.937038447562</v>
      </c>
      <c r="BM8" s="108">
        <v>42297.910422526067</v>
      </c>
      <c r="BN8" s="108">
        <v>42511.961571370732</v>
      </c>
      <c r="BO8" s="108">
        <v>42727.095939075705</v>
      </c>
      <c r="BP8" s="253">
        <v>498761.9129955729</v>
      </c>
      <c r="BQ8" s="108">
        <v>45476.827081428841</v>
      </c>
      <c r="BR8" s="108">
        <v>48403.519030245589</v>
      </c>
      <c r="BS8" s="108">
        <v>51518.56021785007</v>
      </c>
      <c r="BT8" s="108">
        <v>54834.071986827141</v>
      </c>
      <c r="BU8" s="108">
        <v>58362.955756957628</v>
      </c>
      <c r="BV8" s="108">
        <v>62118.943227613621</v>
      </c>
      <c r="BW8" s="108">
        <v>66116.64981096283</v>
      </c>
      <c r="BX8" s="108">
        <v>70371.6315039029</v>
      </c>
      <c r="BY8" s="108">
        <v>74900.445420027594</v>
      </c>
      <c r="BZ8" s="108">
        <v>79720.714217168483</v>
      </c>
      <c r="CA8" s="108">
        <v>84851.194671214645</v>
      </c>
      <c r="CB8" s="108">
        <v>90311.850663046935</v>
      </c>
      <c r="CC8" s="253">
        <v>786987.36358724639</v>
      </c>
      <c r="CD8" s="108">
        <v>93638.838005075682</v>
      </c>
      <c r="CE8" s="108">
        <v>97088.387831349348</v>
      </c>
      <c r="CF8" s="108">
        <v>100665.0152063993</v>
      </c>
      <c r="CG8" s="108">
        <v>104373.40152467303</v>
      </c>
      <c r="CH8" s="108">
        <v>108218.40063794171</v>
      </c>
      <c r="CI8" s="108">
        <v>112205.04520843489</v>
      </c>
      <c r="CJ8" s="108">
        <v>116338.55329601715</v>
      </c>
      <c r="CK8" s="108">
        <v>120624.33518802925</v>
      </c>
      <c r="CL8" s="108">
        <v>125068.00048073276</v>
      </c>
      <c r="CM8" s="108">
        <v>129675.3654216275</v>
      </c>
      <c r="CN8" s="108">
        <v>134452.46052225126</v>
      </c>
      <c r="CO8" s="108">
        <v>139405.53845142695</v>
      </c>
      <c r="CP8" s="253">
        <v>1381753.3417739586</v>
      </c>
    </row>
    <row r="9" spans="1:96" x14ac:dyDescent="0.35">
      <c r="A9" s="258"/>
      <c r="B9" s="107" t="s">
        <v>156</v>
      </c>
      <c r="C9" s="107"/>
      <c r="D9" s="108">
        <v>0</v>
      </c>
      <c r="E9" s="108">
        <v>0</v>
      </c>
      <c r="F9" s="108">
        <v>0</v>
      </c>
      <c r="G9" s="108">
        <v>0</v>
      </c>
      <c r="H9" s="108">
        <v>0</v>
      </c>
      <c r="I9" s="108">
        <v>0</v>
      </c>
      <c r="J9" s="108">
        <v>0</v>
      </c>
      <c r="K9" s="108">
        <v>0</v>
      </c>
      <c r="L9" s="108">
        <v>0</v>
      </c>
      <c r="M9" s="108">
        <v>0</v>
      </c>
      <c r="N9" s="108">
        <v>0</v>
      </c>
      <c r="O9" s="108">
        <v>0</v>
      </c>
      <c r="P9" s="253">
        <v>0</v>
      </c>
      <c r="Q9" s="108">
        <v>0</v>
      </c>
      <c r="R9" s="108">
        <v>0</v>
      </c>
      <c r="S9" s="108">
        <v>0</v>
      </c>
      <c r="T9" s="108">
        <v>0</v>
      </c>
      <c r="U9" s="108">
        <v>0</v>
      </c>
      <c r="V9" s="108">
        <v>0</v>
      </c>
      <c r="W9" s="108">
        <v>0</v>
      </c>
      <c r="X9" s="108">
        <v>0</v>
      </c>
      <c r="Y9" s="108">
        <v>0</v>
      </c>
      <c r="Z9" s="108">
        <v>0</v>
      </c>
      <c r="AA9" s="108">
        <v>0</v>
      </c>
      <c r="AB9" s="108">
        <v>0</v>
      </c>
      <c r="AC9" s="253">
        <v>0</v>
      </c>
      <c r="AD9" s="108">
        <v>0</v>
      </c>
      <c r="AE9" s="108">
        <v>0</v>
      </c>
      <c r="AF9" s="108">
        <v>0</v>
      </c>
      <c r="AG9" s="108">
        <v>0</v>
      </c>
      <c r="AH9" s="108">
        <v>0</v>
      </c>
      <c r="AI9" s="108">
        <v>0</v>
      </c>
      <c r="AJ9" s="108">
        <v>0</v>
      </c>
      <c r="AK9" s="108">
        <v>0</v>
      </c>
      <c r="AL9" s="108">
        <v>0</v>
      </c>
      <c r="AM9" s="108">
        <v>0</v>
      </c>
      <c r="AN9" s="108">
        <v>0</v>
      </c>
      <c r="AO9" s="108">
        <v>0</v>
      </c>
      <c r="AP9" s="253">
        <v>0</v>
      </c>
      <c r="AQ9" s="108">
        <v>0</v>
      </c>
      <c r="AR9" s="108">
        <v>0</v>
      </c>
      <c r="AS9" s="108">
        <v>0</v>
      </c>
      <c r="AT9" s="108">
        <v>0</v>
      </c>
      <c r="AU9" s="108">
        <v>0</v>
      </c>
      <c r="AV9" s="108">
        <v>0</v>
      </c>
      <c r="AW9" s="108">
        <v>0</v>
      </c>
      <c r="AX9" s="108">
        <v>20516.657661253383</v>
      </c>
      <c r="AY9" s="108">
        <v>0</v>
      </c>
      <c r="AZ9" s="108">
        <v>25193.002491308493</v>
      </c>
      <c r="BA9" s="108">
        <v>27916.861274687475</v>
      </c>
      <c r="BB9" s="108">
        <v>30935.22273492485</v>
      </c>
      <c r="BC9" s="253">
        <v>104561.7441621742</v>
      </c>
      <c r="BD9" s="108">
        <v>31091.772311488559</v>
      </c>
      <c r="BE9" s="108">
        <v>31249.114116708006</v>
      </c>
      <c r="BF9" s="108">
        <v>31407.252159704502</v>
      </c>
      <c r="BG9" s="108">
        <v>31566.190469887744</v>
      </c>
      <c r="BH9" s="108">
        <v>31725.933097058529</v>
      </c>
      <c r="BI9" s="108">
        <v>31886.484111511894</v>
      </c>
      <c r="BJ9" s="108">
        <v>32047.847604140858</v>
      </c>
      <c r="BK9" s="108">
        <v>32210.02768654067</v>
      </c>
      <c r="BL9" s="108">
        <v>32373.02849111352</v>
      </c>
      <c r="BM9" s="108">
        <v>32536.854171173909</v>
      </c>
      <c r="BN9" s="108">
        <v>32701.508901054418</v>
      </c>
      <c r="BO9" s="108">
        <v>32866.996876212099</v>
      </c>
      <c r="BP9" s="253">
        <v>383663.00999659463</v>
      </c>
      <c r="BQ9" s="108">
        <v>34982.174678022202</v>
      </c>
      <c r="BR9" s="108">
        <v>37233.476177112003</v>
      </c>
      <c r="BS9" s="108">
        <v>39629.661706038532</v>
      </c>
      <c r="BT9" s="108">
        <v>42180.055374482428</v>
      </c>
      <c r="BU9" s="108">
        <v>44894.581351505884</v>
      </c>
      <c r="BV9" s="108">
        <v>47783.80248277972</v>
      </c>
      <c r="BW9" s="108">
        <v>50858.961393048347</v>
      </c>
      <c r="BX9" s="108">
        <v>54132.024233771488</v>
      </c>
      <c r="BY9" s="108">
        <v>57615.727246175098</v>
      </c>
      <c r="BZ9" s="108">
        <v>61323.626320898868</v>
      </c>
      <c r="CA9" s="108">
        <v>65270.149747088202</v>
      </c>
      <c r="CB9" s="108">
        <v>69470.654356189974</v>
      </c>
      <c r="CC9" s="253">
        <v>605374.89506711275</v>
      </c>
      <c r="CD9" s="108">
        <v>72029.875388519795</v>
      </c>
      <c r="CE9" s="108">
        <v>74683.375254884158</v>
      </c>
      <c r="CF9" s="108">
        <v>77434.62708184564</v>
      </c>
      <c r="CG9" s="108">
        <v>80287.231942056198</v>
      </c>
      <c r="CH9" s="108">
        <v>83244.923567647522</v>
      </c>
      <c r="CI9" s="108">
        <v>86311.573237257631</v>
      </c>
      <c r="CJ9" s="108">
        <v>89491.194843090139</v>
      </c>
      <c r="CK9" s="108">
        <v>92787.9501446379</v>
      </c>
      <c r="CL9" s="108">
        <v>96206.154215948307</v>
      </c>
      <c r="CM9" s="108">
        <v>99750.281093559635</v>
      </c>
      <c r="CN9" s="108">
        <v>103424.969632501</v>
      </c>
      <c r="CO9" s="108">
        <v>107235.0295780208</v>
      </c>
      <c r="CP9" s="253">
        <v>1062887.1859799686</v>
      </c>
    </row>
    <row r="10" spans="1:96" x14ac:dyDescent="0.35">
      <c r="A10" s="258"/>
      <c r="B10" s="107" t="s">
        <v>157</v>
      </c>
      <c r="C10" s="107"/>
      <c r="D10" s="108">
        <v>0</v>
      </c>
      <c r="E10" s="108">
        <v>0</v>
      </c>
      <c r="F10" s="108">
        <v>0</v>
      </c>
      <c r="G10" s="108">
        <v>0</v>
      </c>
      <c r="H10" s="108">
        <v>0</v>
      </c>
      <c r="I10" s="108">
        <v>0</v>
      </c>
      <c r="J10" s="108">
        <v>0</v>
      </c>
      <c r="K10" s="108">
        <v>0</v>
      </c>
      <c r="L10" s="108">
        <v>0</v>
      </c>
      <c r="M10" s="108">
        <v>0</v>
      </c>
      <c r="N10" s="108">
        <v>0</v>
      </c>
      <c r="O10" s="108">
        <v>0</v>
      </c>
      <c r="P10" s="253">
        <v>0</v>
      </c>
      <c r="Q10" s="108">
        <v>0</v>
      </c>
      <c r="R10" s="108">
        <v>0</v>
      </c>
      <c r="S10" s="108">
        <v>0</v>
      </c>
      <c r="T10" s="108">
        <v>0</v>
      </c>
      <c r="U10" s="108">
        <v>0</v>
      </c>
      <c r="V10" s="108">
        <v>0</v>
      </c>
      <c r="W10" s="108">
        <v>0</v>
      </c>
      <c r="X10" s="108">
        <v>0</v>
      </c>
      <c r="Y10" s="108">
        <v>0</v>
      </c>
      <c r="Z10" s="108">
        <v>0</v>
      </c>
      <c r="AA10" s="108">
        <v>0</v>
      </c>
      <c r="AB10" s="108">
        <v>0</v>
      </c>
      <c r="AC10" s="253">
        <v>0</v>
      </c>
      <c r="AD10" s="108">
        <v>0</v>
      </c>
      <c r="AE10" s="108">
        <v>0</v>
      </c>
      <c r="AF10" s="108">
        <v>0</v>
      </c>
      <c r="AG10" s="108">
        <v>0</v>
      </c>
      <c r="AH10" s="108">
        <v>0</v>
      </c>
      <c r="AI10" s="108">
        <v>0</v>
      </c>
      <c r="AJ10" s="108">
        <v>0</v>
      </c>
      <c r="AK10" s="108">
        <v>0</v>
      </c>
      <c r="AL10" s="108">
        <v>0</v>
      </c>
      <c r="AM10" s="108">
        <v>0</v>
      </c>
      <c r="AN10" s="108">
        <v>0</v>
      </c>
      <c r="AO10" s="108">
        <v>0</v>
      </c>
      <c r="AP10" s="253">
        <v>0</v>
      </c>
      <c r="AQ10" s="108">
        <v>0</v>
      </c>
      <c r="AR10" s="108">
        <v>0</v>
      </c>
      <c r="AS10" s="108">
        <v>0</v>
      </c>
      <c r="AT10" s="108">
        <v>0</v>
      </c>
      <c r="AU10" s="108">
        <v>0</v>
      </c>
      <c r="AV10" s="108">
        <v>0</v>
      </c>
      <c r="AW10" s="108">
        <v>0</v>
      </c>
      <c r="AX10" s="108">
        <v>-83333</v>
      </c>
      <c r="AY10" s="108">
        <v>0</v>
      </c>
      <c r="AZ10" s="108">
        <v>-83333.333333333328</v>
      </c>
      <c r="BA10" s="108">
        <v>-83333.333333333328</v>
      </c>
      <c r="BB10" s="108">
        <v>-750000.33333333337</v>
      </c>
      <c r="BC10" s="253">
        <v>-1000000</v>
      </c>
      <c r="BD10" s="108">
        <v>-250000</v>
      </c>
      <c r="BE10" s="108">
        <v>-250000</v>
      </c>
      <c r="BF10" s="108">
        <v>-250000</v>
      </c>
      <c r="BG10" s="108">
        <v>-250000</v>
      </c>
      <c r="BH10" s="108">
        <v>-250000</v>
      </c>
      <c r="BI10" s="108">
        <v>-250000</v>
      </c>
      <c r="BJ10" s="108">
        <v>-250000</v>
      </c>
      <c r="BK10" s="108">
        <v>-250000</v>
      </c>
      <c r="BL10" s="108">
        <v>-250000</v>
      </c>
      <c r="BM10" s="108">
        <v>-250000</v>
      </c>
      <c r="BN10" s="108">
        <v>-250000</v>
      </c>
      <c r="BO10" s="108">
        <v>-250000</v>
      </c>
      <c r="BP10" s="253">
        <v>-3000000</v>
      </c>
      <c r="BQ10" s="108">
        <v>-395833.33333333331</v>
      </c>
      <c r="BR10" s="108">
        <v>-395833.33333333331</v>
      </c>
      <c r="BS10" s="108">
        <v>-395833.33333333331</v>
      </c>
      <c r="BT10" s="108">
        <v>-395833.33333333331</v>
      </c>
      <c r="BU10" s="108">
        <v>-395833.33333333331</v>
      </c>
      <c r="BV10" s="108">
        <v>-395833.33333333331</v>
      </c>
      <c r="BW10" s="108">
        <v>-395833.33333333331</v>
      </c>
      <c r="BX10" s="108">
        <v>-395833.33333333331</v>
      </c>
      <c r="BY10" s="108">
        <v>-395833.33333333331</v>
      </c>
      <c r="BZ10" s="108">
        <v>-395833.33333333331</v>
      </c>
      <c r="CA10" s="108">
        <v>-395833.33333333331</v>
      </c>
      <c r="CB10" s="108">
        <v>-395833.33333333331</v>
      </c>
      <c r="CC10" s="253">
        <v>-4750000</v>
      </c>
      <c r="CD10" s="108">
        <v>-666666.66666666663</v>
      </c>
      <c r="CE10" s="108">
        <v>-666666.66666666663</v>
      </c>
      <c r="CF10" s="108">
        <v>-666666.66666666663</v>
      </c>
      <c r="CG10" s="108">
        <v>-666666.66666666663</v>
      </c>
      <c r="CH10" s="108">
        <v>-666666.66666666663</v>
      </c>
      <c r="CI10" s="108">
        <v>-666666.66666666663</v>
      </c>
      <c r="CJ10" s="108">
        <v>-666666.66666666663</v>
      </c>
      <c r="CK10" s="108">
        <v>-666666.66666666663</v>
      </c>
      <c r="CL10" s="108">
        <v>-666666.66666666663</v>
      </c>
      <c r="CM10" s="108">
        <v>-666666.66666666663</v>
      </c>
      <c r="CN10" s="108">
        <v>-666666.66666666663</v>
      </c>
      <c r="CO10" s="108">
        <v>-666666.66666666663</v>
      </c>
      <c r="CP10" s="253">
        <v>-8000000.0000000009</v>
      </c>
    </row>
    <row r="11" spans="1:96" s="81" customFormat="1" ht="17.25" customHeight="1" thickBot="1" x14ac:dyDescent="0.4">
      <c r="A11" s="79"/>
      <c r="B11" s="115" t="s">
        <v>158</v>
      </c>
      <c r="C11" s="115"/>
      <c r="D11" s="116">
        <v>0</v>
      </c>
      <c r="E11" s="116">
        <v>0</v>
      </c>
      <c r="F11" s="116">
        <v>0</v>
      </c>
      <c r="G11" s="116">
        <v>0</v>
      </c>
      <c r="H11" s="116">
        <v>0</v>
      </c>
      <c r="I11" s="116">
        <v>0</v>
      </c>
      <c r="J11" s="116">
        <v>0</v>
      </c>
      <c r="K11" s="116">
        <v>0</v>
      </c>
      <c r="L11" s="116">
        <v>0</v>
      </c>
      <c r="M11" s="116">
        <v>0</v>
      </c>
      <c r="N11" s="116">
        <v>0</v>
      </c>
      <c r="O11" s="116">
        <v>0</v>
      </c>
      <c r="P11" s="253">
        <v>0</v>
      </c>
      <c r="Q11" s="116">
        <v>0</v>
      </c>
      <c r="R11" s="116">
        <v>0</v>
      </c>
      <c r="S11" s="116">
        <v>0</v>
      </c>
      <c r="T11" s="116">
        <v>0</v>
      </c>
      <c r="U11" s="116">
        <v>0</v>
      </c>
      <c r="V11" s="116">
        <v>0</v>
      </c>
      <c r="W11" s="116">
        <v>0</v>
      </c>
      <c r="X11" s="116">
        <v>0</v>
      </c>
      <c r="Y11" s="116">
        <v>0</v>
      </c>
      <c r="Z11" s="116">
        <v>0</v>
      </c>
      <c r="AA11" s="116">
        <v>0</v>
      </c>
      <c r="AB11" s="116">
        <v>0</v>
      </c>
      <c r="AC11" s="253">
        <v>0</v>
      </c>
      <c r="AD11" s="116">
        <v>0</v>
      </c>
      <c r="AE11" s="116">
        <v>0</v>
      </c>
      <c r="AF11" s="116">
        <v>0</v>
      </c>
      <c r="AG11" s="116">
        <v>0</v>
      </c>
      <c r="AH11" s="116">
        <v>0</v>
      </c>
      <c r="AI11" s="116">
        <v>28750</v>
      </c>
      <c r="AJ11" s="116">
        <v>28750</v>
      </c>
      <c r="AK11" s="116">
        <v>28750</v>
      </c>
      <c r="AL11" s="116">
        <v>28750</v>
      </c>
      <c r="AM11" s="116">
        <v>28750</v>
      </c>
      <c r="AN11" s="116">
        <v>53750</v>
      </c>
      <c r="AO11" s="116">
        <v>36550</v>
      </c>
      <c r="AP11" s="253">
        <v>234050</v>
      </c>
      <c r="AQ11" s="116">
        <v>0</v>
      </c>
      <c r="AR11" s="116">
        <v>0</v>
      </c>
      <c r="AS11" s="116">
        <v>0</v>
      </c>
      <c r="AT11" s="116">
        <v>0</v>
      </c>
      <c r="AU11" s="116">
        <v>0</v>
      </c>
      <c r="AV11" s="116">
        <v>0</v>
      </c>
      <c r="AW11" s="116">
        <v>0</v>
      </c>
      <c r="AX11" s="116">
        <v>250000.0588601029</v>
      </c>
      <c r="AY11" s="116">
        <v>0</v>
      </c>
      <c r="AZ11" s="116">
        <v>568138.14454468922</v>
      </c>
      <c r="BA11" s="116">
        <v>1009202.047221908</v>
      </c>
      <c r="BB11" s="116">
        <v>1172659.7692154464</v>
      </c>
      <c r="BC11" s="253">
        <v>3000000.0198421464</v>
      </c>
      <c r="BD11" s="116">
        <v>409922.86731134437</v>
      </c>
      <c r="BE11" s="116">
        <v>413262.44712712721</v>
      </c>
      <c r="BF11" s="116">
        <v>416618.92708972772</v>
      </c>
      <c r="BG11" s="116">
        <v>419992.39272336708</v>
      </c>
      <c r="BH11" s="116">
        <v>423382.92998506699</v>
      </c>
      <c r="BI11" s="116">
        <v>426790.62526683963</v>
      </c>
      <c r="BJ11" s="116">
        <v>11482215.56539789</v>
      </c>
      <c r="BK11" s="116">
        <v>5238410.8376468262</v>
      </c>
      <c r="BL11" s="116">
        <v>437117.5297238843</v>
      </c>
      <c r="BM11" s="116">
        <v>20340594.729783166</v>
      </c>
      <c r="BN11" s="116">
        <v>444089.52642487979</v>
      </c>
      <c r="BO11" s="116">
        <v>447602.00869760092</v>
      </c>
      <c r="BP11" s="253">
        <v>40900000.387177713</v>
      </c>
      <c r="BQ11" s="116">
        <v>346663.32420768758</v>
      </c>
      <c r="BR11" s="116">
        <v>394447.19852586865</v>
      </c>
      <c r="BS11" s="116">
        <v>445306.23637733416</v>
      </c>
      <c r="BT11" s="116">
        <v>499438.34199005592</v>
      </c>
      <c r="BU11" s="116">
        <v>557054.15585237881</v>
      </c>
      <c r="BV11" s="116">
        <v>33622377.874363653</v>
      </c>
      <c r="BW11" s="116">
        <v>40683648.122234114</v>
      </c>
      <c r="BX11" s="116">
        <v>753118.88102846593</v>
      </c>
      <c r="BY11" s="116">
        <v>5827060.4774667341</v>
      </c>
      <c r="BZ11" s="116">
        <v>20905760.635327742</v>
      </c>
      <c r="CA11" s="116">
        <v>989525.59504861315</v>
      </c>
      <c r="CB11" s="116">
        <v>8825599.3053767979</v>
      </c>
      <c r="CC11" s="253">
        <v>113850000.14779945</v>
      </c>
      <c r="CD11" s="116">
        <v>862167.43845466513</v>
      </c>
      <c r="CE11" s="116">
        <v>918487.97311824874</v>
      </c>
      <c r="CF11" s="116">
        <v>8976883.2931455057</v>
      </c>
      <c r="CG11" s="116">
        <v>1037429.8313034753</v>
      </c>
      <c r="CH11" s="116">
        <v>1100206.8360566511</v>
      </c>
      <c r="CI11" s="116">
        <v>81545515.475294113</v>
      </c>
      <c r="CJ11" s="116">
        <v>1232783.943877921</v>
      </c>
      <c r="CK11" s="116">
        <v>1302757.5751532721</v>
      </c>
      <c r="CL11" s="116">
        <v>139067308.95656687</v>
      </c>
      <c r="CM11" s="116">
        <v>69058533.049544111</v>
      </c>
      <c r="CN11" s="116">
        <v>1528528.3137831665</v>
      </c>
      <c r="CO11" s="116">
        <v>13669396.836126825</v>
      </c>
      <c r="CP11" s="253">
        <v>320299999.52242482</v>
      </c>
    </row>
    <row r="12" spans="1:96" ht="17.25" customHeight="1" x14ac:dyDescent="0.35">
      <c r="A12" s="259" t="s">
        <v>80</v>
      </c>
      <c r="B12" s="258"/>
      <c r="C12" s="258"/>
      <c r="D12" s="258"/>
      <c r="E12" s="258"/>
      <c r="F12" s="258"/>
      <c r="G12" s="258"/>
      <c r="H12" s="258"/>
      <c r="I12" s="258"/>
      <c r="J12" s="258"/>
      <c r="K12" s="258"/>
      <c r="L12" s="258"/>
      <c r="M12" s="258"/>
      <c r="N12" s="258"/>
      <c r="O12" s="258"/>
      <c r="P12" s="254"/>
      <c r="Q12" s="258"/>
      <c r="R12" s="258"/>
      <c r="S12" s="258"/>
      <c r="T12" s="258"/>
      <c r="U12" s="258"/>
      <c r="V12" s="258"/>
      <c r="W12" s="258"/>
      <c r="X12" s="258"/>
      <c r="Y12" s="258"/>
      <c r="Z12" s="258"/>
      <c r="AA12" s="258"/>
      <c r="AB12" s="258"/>
      <c r="AC12" s="254"/>
      <c r="AD12" s="258"/>
      <c r="AE12" s="258"/>
      <c r="AF12" s="258"/>
      <c r="AG12" s="258"/>
      <c r="AH12" s="258"/>
      <c r="AI12" s="258"/>
      <c r="AJ12" s="258"/>
      <c r="AK12" s="258"/>
      <c r="AL12" s="258"/>
      <c r="AM12" s="258"/>
      <c r="AN12" s="258"/>
      <c r="AO12" s="258"/>
      <c r="AP12" s="254"/>
      <c r="AQ12" s="258"/>
      <c r="AR12" s="258"/>
      <c r="AS12" s="258"/>
      <c r="AT12" s="258"/>
      <c r="AU12" s="258"/>
      <c r="AV12" s="258"/>
      <c r="AW12" s="258"/>
      <c r="AX12" s="258"/>
      <c r="AY12" s="258"/>
      <c r="AZ12" s="258"/>
      <c r="BA12" s="258"/>
      <c r="BB12" s="258"/>
      <c r="BC12" s="254"/>
      <c r="BD12" s="258"/>
      <c r="BE12" s="258"/>
      <c r="BF12" s="258"/>
      <c r="BG12" s="258"/>
      <c r="BH12" s="258"/>
      <c r="BI12" s="258"/>
      <c r="BJ12" s="258"/>
      <c r="BK12" s="258"/>
      <c r="BL12" s="258"/>
      <c r="BM12" s="258"/>
      <c r="BN12" s="258"/>
      <c r="BO12" s="258"/>
      <c r="BP12" s="254"/>
      <c r="BQ12" s="258"/>
      <c r="BR12" s="258"/>
      <c r="BS12" s="258"/>
      <c r="BT12" s="258"/>
      <c r="BU12" s="258"/>
      <c r="BV12" s="258"/>
      <c r="BW12" s="258"/>
      <c r="BX12" s="258"/>
      <c r="BY12" s="258"/>
      <c r="BZ12" s="258"/>
      <c r="CA12" s="258"/>
      <c r="CB12" s="258"/>
      <c r="CC12" s="254"/>
      <c r="CD12" s="258"/>
      <c r="CE12" s="258"/>
      <c r="CF12" s="258"/>
      <c r="CG12" s="258"/>
      <c r="CH12" s="258"/>
      <c r="CI12" s="258"/>
      <c r="CJ12" s="258"/>
      <c r="CK12" s="258"/>
      <c r="CL12" s="258"/>
      <c r="CM12" s="258"/>
      <c r="CN12" s="258"/>
      <c r="CO12" s="258"/>
      <c r="CP12" s="254"/>
    </row>
    <row r="13" spans="1:96" ht="17.25" customHeight="1" x14ac:dyDescent="0.35">
      <c r="A13" s="258"/>
      <c r="B13" s="113" t="s">
        <v>159</v>
      </c>
      <c r="C13" s="113"/>
      <c r="D13" s="114"/>
      <c r="E13" s="114"/>
      <c r="F13" s="114"/>
      <c r="G13" s="114"/>
      <c r="H13" s="114"/>
      <c r="I13" s="114"/>
      <c r="J13" s="114"/>
      <c r="K13" s="114"/>
      <c r="L13" s="114"/>
      <c r="M13" s="114"/>
      <c r="N13" s="114"/>
      <c r="O13" s="114"/>
      <c r="P13" s="254"/>
      <c r="Q13" s="114"/>
      <c r="R13" s="114"/>
      <c r="S13" s="114"/>
      <c r="T13" s="114"/>
      <c r="U13" s="114"/>
      <c r="V13" s="114"/>
      <c r="W13" s="114"/>
      <c r="X13" s="114"/>
      <c r="Y13" s="114"/>
      <c r="Z13" s="114"/>
      <c r="AA13" s="114"/>
      <c r="AB13" s="114"/>
      <c r="AC13" s="254"/>
      <c r="AD13" s="114"/>
      <c r="AE13" s="114"/>
      <c r="AF13" s="114"/>
      <c r="AG13" s="114"/>
      <c r="AH13" s="114"/>
      <c r="AI13" s="114"/>
      <c r="AJ13" s="114"/>
      <c r="AK13" s="114"/>
      <c r="AL13" s="114"/>
      <c r="AM13" s="114"/>
      <c r="AN13" s="114"/>
      <c r="AO13" s="114"/>
      <c r="AP13" s="254"/>
      <c r="AQ13" s="114"/>
      <c r="AR13" s="114"/>
      <c r="AS13" s="114"/>
      <c r="AT13" s="114"/>
      <c r="AU13" s="114"/>
      <c r="AV13" s="114"/>
      <c r="AW13" s="114"/>
      <c r="AX13" s="114"/>
      <c r="AY13" s="114"/>
      <c r="AZ13" s="114"/>
      <c r="BA13" s="114"/>
      <c r="BB13" s="114"/>
      <c r="BC13" s="254"/>
      <c r="BD13" s="114"/>
      <c r="BE13" s="114"/>
      <c r="BF13" s="114"/>
      <c r="BG13" s="114"/>
      <c r="BH13" s="114"/>
      <c r="BI13" s="114"/>
      <c r="BJ13" s="114"/>
      <c r="BK13" s="114"/>
      <c r="BL13" s="114"/>
      <c r="BM13" s="114"/>
      <c r="BN13" s="114"/>
      <c r="BO13" s="114"/>
      <c r="BP13" s="254"/>
      <c r="BQ13" s="114"/>
      <c r="BR13" s="114"/>
      <c r="BS13" s="114"/>
      <c r="BT13" s="114"/>
      <c r="BU13" s="114"/>
      <c r="BV13" s="114"/>
      <c r="BW13" s="114"/>
      <c r="BX13" s="114"/>
      <c r="BY13" s="114"/>
      <c r="BZ13" s="114"/>
      <c r="CA13" s="114"/>
      <c r="CB13" s="114"/>
      <c r="CC13" s="254"/>
      <c r="CD13" s="114"/>
      <c r="CE13" s="114"/>
      <c r="CF13" s="114"/>
      <c r="CG13" s="114"/>
      <c r="CH13" s="114"/>
      <c r="CI13" s="114"/>
      <c r="CJ13" s="114"/>
      <c r="CK13" s="114"/>
      <c r="CL13" s="114"/>
      <c r="CM13" s="114"/>
      <c r="CN13" s="114"/>
      <c r="CO13" s="114"/>
      <c r="CP13" s="254"/>
      <c r="CQ13" s="286"/>
    </row>
    <row r="14" spans="1:96" ht="17.25" customHeight="1" x14ac:dyDescent="0.35">
      <c r="A14" s="258"/>
      <c r="B14" s="107" t="s">
        <v>234</v>
      </c>
      <c r="C14" s="107"/>
      <c r="D14" s="108">
        <v>0</v>
      </c>
      <c r="E14" s="108">
        <v>0</v>
      </c>
      <c r="F14" s="108">
        <v>0</v>
      </c>
      <c r="G14" s="108">
        <v>0</v>
      </c>
      <c r="H14" s="108">
        <v>0</v>
      </c>
      <c r="I14" s="108">
        <v>0</v>
      </c>
      <c r="J14" s="108">
        <v>0</v>
      </c>
      <c r="K14" s="108">
        <v>0</v>
      </c>
      <c r="L14" s="108">
        <v>0</v>
      </c>
      <c r="M14" s="108">
        <v>0</v>
      </c>
      <c r="N14" s="108">
        <v>0</v>
      </c>
      <c r="O14" s="108">
        <v>0</v>
      </c>
      <c r="P14" s="253">
        <v>0</v>
      </c>
      <c r="Q14" s="108">
        <v>0</v>
      </c>
      <c r="R14" s="108">
        <v>0</v>
      </c>
      <c r="S14" s="108">
        <v>0</v>
      </c>
      <c r="T14" s="108">
        <v>0</v>
      </c>
      <c r="U14" s="108">
        <v>0</v>
      </c>
      <c r="V14" s="108">
        <v>0</v>
      </c>
      <c r="W14" s="108">
        <v>0</v>
      </c>
      <c r="X14" s="108">
        <v>0</v>
      </c>
      <c r="Y14" s="108">
        <v>0</v>
      </c>
      <c r="Z14" s="108">
        <v>0</v>
      </c>
      <c r="AA14" s="108">
        <v>0</v>
      </c>
      <c r="AB14" s="108">
        <v>0</v>
      </c>
      <c r="AC14" s="253">
        <v>0</v>
      </c>
      <c r="AD14" s="108">
        <v>0</v>
      </c>
      <c r="AE14" s="108">
        <v>0</v>
      </c>
      <c r="AF14" s="108">
        <v>0</v>
      </c>
      <c r="AG14" s="108">
        <v>0</v>
      </c>
      <c r="AH14" s="108">
        <v>0</v>
      </c>
      <c r="AI14" s="108">
        <v>600</v>
      </c>
      <c r="AJ14" s="108">
        <v>600</v>
      </c>
      <c r="AK14" s="108">
        <v>600</v>
      </c>
      <c r="AL14" s="108">
        <v>900.00000000000023</v>
      </c>
      <c r="AM14" s="108">
        <v>900.00000000000023</v>
      </c>
      <c r="AN14" s="108">
        <v>900.00000000000023</v>
      </c>
      <c r="AO14" s="108">
        <v>1200</v>
      </c>
      <c r="AP14" s="253">
        <v>5700</v>
      </c>
      <c r="AQ14" s="108">
        <v>300</v>
      </c>
      <c r="AR14" s="108">
        <v>332.43589704306231</v>
      </c>
      <c r="AS14" s="108">
        <v>368.37875214275175</v>
      </c>
      <c r="AT14" s="108">
        <v>408.20773640059866</v>
      </c>
      <c r="AU14" s="108">
        <v>452.34301676750306</v>
      </c>
      <c r="AV14" s="108">
        <v>501.25018850089953</v>
      </c>
      <c r="AW14" s="108">
        <v>52396.995960240056</v>
      </c>
      <c r="AX14" s="108">
        <v>58062.141181347055</v>
      </c>
      <c r="AY14" s="108">
        <v>64339.79995954012</v>
      </c>
      <c r="AZ14" s="108">
        <v>71296.197050403003</v>
      </c>
      <c r="BA14" s="108">
        <v>79004.717407365504</v>
      </c>
      <c r="BB14" s="108">
        <v>87546.680339837287</v>
      </c>
      <c r="BC14" s="253">
        <v>415009.14748958783</v>
      </c>
      <c r="BD14" s="108">
        <v>87989.715641512594</v>
      </c>
      <c r="BE14" s="108">
        <v>88434.992950283631</v>
      </c>
      <c r="BF14" s="108">
        <v>88882.523611963683</v>
      </c>
      <c r="BG14" s="108">
        <v>89332.319029782273</v>
      </c>
      <c r="BH14" s="108">
        <v>89784.390664675593</v>
      </c>
      <c r="BI14" s="108">
        <v>90238.750035578632</v>
      </c>
      <c r="BJ14" s="108">
        <v>90695.408719718616</v>
      </c>
      <c r="BK14" s="108">
        <v>91154.378352910033</v>
      </c>
      <c r="BL14" s="108">
        <v>91615.670629851214</v>
      </c>
      <c r="BM14" s="108">
        <v>92079.297304422114</v>
      </c>
      <c r="BN14" s="108">
        <v>92545.270189983974</v>
      </c>
      <c r="BO14" s="108">
        <v>93013.601159680155</v>
      </c>
      <c r="BP14" s="253">
        <v>1085766.3182903624</v>
      </c>
      <c r="BQ14" s="108">
        <v>98999.554338802787</v>
      </c>
      <c r="BR14" s="108">
        <v>105370.73758122695</v>
      </c>
      <c r="BS14" s="108">
        <v>112151.94262808899</v>
      </c>
      <c r="BT14" s="108">
        <v>119369.5567097852</v>
      </c>
      <c r="BU14" s="108">
        <v>127051.6652247616</v>
      </c>
      <c r="BV14" s="108">
        <v>135228.16102626652</v>
      </c>
      <c r="BW14" s="108">
        <v>143930.86074232677</v>
      </c>
      <c r="BX14" s="108">
        <v>153193.62858157323</v>
      </c>
      <c r="BY14" s="108">
        <v>163052.50810667546</v>
      </c>
      <c r="BZ14" s="108">
        <v>173545.8624881437</v>
      </c>
      <c r="CA14" s="108">
        <v>184714.52378425951</v>
      </c>
      <c r="CB14" s="108">
        <v>196601.95182801754</v>
      </c>
      <c r="CC14" s="253">
        <v>1713210.9530399283</v>
      </c>
      <c r="CD14" s="108">
        <v>203844.54734951089</v>
      </c>
      <c r="CE14" s="108">
        <v>211353.95197132209</v>
      </c>
      <c r="CF14" s="108">
        <v>219139.99464162311</v>
      </c>
      <c r="CG14" s="108">
        <v>227212.86639601894</v>
      </c>
      <c r="CH14" s="108">
        <v>235583.13369644232</v>
      </c>
      <c r="CI14" s="108">
        <v>244261.75226143905</v>
      </c>
      <c r="CJ14" s="108">
        <v>253260.08140594506</v>
      </c>
      <c r="CK14" s="108">
        <v>262589.89890932519</v>
      </c>
      <c r="CL14" s="108">
        <v>272263.41643113352</v>
      </c>
      <c r="CM14" s="108">
        <v>282293.29549477366</v>
      </c>
      <c r="CN14" s="108">
        <v>292692.66405997775</v>
      </c>
      <c r="CO14" s="108">
        <v>303475.13370579871</v>
      </c>
      <c r="CP14" s="253">
        <v>3007970.7363233101</v>
      </c>
      <c r="CQ14" s="287">
        <v>3.7946454958841705E-2</v>
      </c>
      <c r="CR14" s="276"/>
    </row>
    <row r="15" spans="1:96" ht="17.25" customHeight="1" x14ac:dyDescent="0.35">
      <c r="A15" s="258"/>
      <c r="B15" s="107" t="s">
        <v>47</v>
      </c>
      <c r="C15" s="107"/>
      <c r="D15" s="108">
        <v>0</v>
      </c>
      <c r="E15" s="108">
        <v>0</v>
      </c>
      <c r="F15" s="108">
        <v>0</v>
      </c>
      <c r="G15" s="108">
        <v>0</v>
      </c>
      <c r="H15" s="108">
        <v>0</v>
      </c>
      <c r="I15" s="108">
        <v>0</v>
      </c>
      <c r="J15" s="108">
        <v>0</v>
      </c>
      <c r="K15" s="108">
        <v>0</v>
      </c>
      <c r="L15" s="108">
        <v>0</v>
      </c>
      <c r="M15" s="108">
        <v>0</v>
      </c>
      <c r="N15" s="108">
        <v>0</v>
      </c>
      <c r="O15" s="108">
        <v>0</v>
      </c>
      <c r="P15" s="253">
        <v>0</v>
      </c>
      <c r="Q15" s="108">
        <v>0</v>
      </c>
      <c r="R15" s="108">
        <v>0</v>
      </c>
      <c r="S15" s="108">
        <v>0</v>
      </c>
      <c r="T15" s="108">
        <v>0</v>
      </c>
      <c r="U15" s="108">
        <v>0</v>
      </c>
      <c r="V15" s="108">
        <v>0</v>
      </c>
      <c r="W15" s="108">
        <v>0</v>
      </c>
      <c r="X15" s="108">
        <v>0</v>
      </c>
      <c r="Y15" s="108">
        <v>0</v>
      </c>
      <c r="Z15" s="108">
        <v>0</v>
      </c>
      <c r="AA15" s="108">
        <v>0</v>
      </c>
      <c r="AB15" s="108">
        <v>0</v>
      </c>
      <c r="AC15" s="253">
        <v>0</v>
      </c>
      <c r="AD15" s="108">
        <v>0</v>
      </c>
      <c r="AE15" s="108">
        <v>0</v>
      </c>
      <c r="AF15" s="108">
        <v>0</v>
      </c>
      <c r="AG15" s="108">
        <v>0</v>
      </c>
      <c r="AH15" s="108">
        <v>0</v>
      </c>
      <c r="AI15" s="108">
        <v>2920</v>
      </c>
      <c r="AJ15" s="108">
        <v>2920</v>
      </c>
      <c r="AK15" s="108">
        <v>2920</v>
      </c>
      <c r="AL15" s="108">
        <v>3880.0000000000005</v>
      </c>
      <c r="AM15" s="108">
        <v>3880.0000000000005</v>
      </c>
      <c r="AN15" s="108">
        <v>3880.0000000000005</v>
      </c>
      <c r="AO15" s="108">
        <v>4840</v>
      </c>
      <c r="AP15" s="253">
        <v>25240</v>
      </c>
      <c r="AQ15" s="108">
        <v>960</v>
      </c>
      <c r="AR15" s="108">
        <v>1063.7948705377994</v>
      </c>
      <c r="AS15" s="108">
        <v>1178.8120068568055</v>
      </c>
      <c r="AT15" s="108">
        <v>1306.2647564819156</v>
      </c>
      <c r="AU15" s="108">
        <v>1447.4976536560098</v>
      </c>
      <c r="AV15" s="108">
        <v>1604.0006032028782</v>
      </c>
      <c r="AW15" s="108">
        <v>1777.4245979445393</v>
      </c>
      <c r="AX15" s="108">
        <v>1969.5991354803243</v>
      </c>
      <c r="AY15" s="108">
        <v>2182.5515180621387</v>
      </c>
      <c r="AZ15" s="108">
        <v>2418.5282391656147</v>
      </c>
      <c r="BA15" s="108">
        <v>2680.018682369996</v>
      </c>
      <c r="BB15" s="108">
        <v>2969.7813825527851</v>
      </c>
      <c r="BC15" s="253">
        <v>21558.273446310806</v>
      </c>
      <c r="BD15" s="108">
        <v>2984.8101419029013</v>
      </c>
      <c r="BE15" s="108">
        <v>2999.9149552039676</v>
      </c>
      <c r="BF15" s="108">
        <v>3015.0962073316309</v>
      </c>
      <c r="BG15" s="108">
        <v>303030.35428510921</v>
      </c>
      <c r="BH15" s="108">
        <v>203045.68957731762</v>
      </c>
      <c r="BI15" s="108">
        <v>203061.10247470514</v>
      </c>
      <c r="BJ15" s="108">
        <v>203076.59336999751</v>
      </c>
      <c r="BK15" s="108">
        <v>203092.1626579079</v>
      </c>
      <c r="BL15" s="108">
        <v>4403107.8107351465</v>
      </c>
      <c r="BM15" s="108">
        <v>4003123.5380004328</v>
      </c>
      <c r="BN15" s="108">
        <v>3139.3448545012234</v>
      </c>
      <c r="BO15" s="108">
        <v>3155.2317001163601</v>
      </c>
      <c r="BP15" s="253">
        <v>9536831.6489596739</v>
      </c>
      <c r="BQ15" s="108">
        <v>3358.2887690901298</v>
      </c>
      <c r="BR15" s="108">
        <v>3574.4137130027511</v>
      </c>
      <c r="BS15" s="108">
        <v>3804.4475237796978</v>
      </c>
      <c r="BT15" s="108">
        <v>204049.28531595031</v>
      </c>
      <c r="BU15" s="108">
        <v>204309.87980974457</v>
      </c>
      <c r="BV15" s="108">
        <v>504587.24503834685</v>
      </c>
      <c r="BW15" s="108">
        <v>10504882.460293733</v>
      </c>
      <c r="BX15" s="108">
        <v>505196.67432644207</v>
      </c>
      <c r="BY15" s="108">
        <v>505531.10981563281</v>
      </c>
      <c r="BZ15" s="108">
        <v>12505887.068126807</v>
      </c>
      <c r="CA15" s="108">
        <v>2306265.9343757206</v>
      </c>
      <c r="CB15" s="108">
        <v>356669.18281819421</v>
      </c>
      <c r="CC15" s="253">
        <v>27608115.989926443</v>
      </c>
      <c r="CD15" s="108">
        <v>506914.86803729791</v>
      </c>
      <c r="CE15" s="108">
        <v>607169.60402446892</v>
      </c>
      <c r="CF15" s="108">
        <v>1607433.7241998571</v>
      </c>
      <c r="CG15" s="108">
        <v>17707707.574266437</v>
      </c>
      <c r="CH15" s="108">
        <v>707991.51266249421</v>
      </c>
      <c r="CI15" s="108">
        <v>10708285.911030777</v>
      </c>
      <c r="CJ15" s="108">
        <v>10708591.154704936</v>
      </c>
      <c r="CK15" s="108">
        <v>708907.64321388525</v>
      </c>
      <c r="CL15" s="108">
        <v>10709235.790804731</v>
      </c>
      <c r="CM15" s="108">
        <v>10709576.026984982</v>
      </c>
      <c r="CN15" s="108">
        <v>10709928.797084721</v>
      </c>
      <c r="CO15" s="108">
        <v>10294.56283948999</v>
      </c>
      <c r="CP15" s="253">
        <v>75402037.169854075</v>
      </c>
      <c r="CQ15" s="287">
        <v>0.95121936284796249</v>
      </c>
      <c r="CR15" s="276"/>
    </row>
    <row r="16" spans="1:96" ht="17.25" customHeight="1" x14ac:dyDescent="0.35">
      <c r="A16" s="258"/>
      <c r="B16" s="107" t="s">
        <v>51</v>
      </c>
      <c r="C16" s="107"/>
      <c r="D16" s="108">
        <v>0</v>
      </c>
      <c r="E16" s="108">
        <v>0</v>
      </c>
      <c r="F16" s="108">
        <v>0</v>
      </c>
      <c r="G16" s="108">
        <v>0</v>
      </c>
      <c r="H16" s="108">
        <v>0</v>
      </c>
      <c r="I16" s="108">
        <v>0</v>
      </c>
      <c r="J16" s="108">
        <v>0</v>
      </c>
      <c r="K16" s="108">
        <v>0</v>
      </c>
      <c r="L16" s="108">
        <v>0</v>
      </c>
      <c r="M16" s="108">
        <v>0</v>
      </c>
      <c r="N16" s="108">
        <v>0</v>
      </c>
      <c r="O16" s="108">
        <v>0</v>
      </c>
      <c r="P16" s="253">
        <v>0</v>
      </c>
      <c r="Q16" s="108">
        <v>0</v>
      </c>
      <c r="R16" s="108">
        <v>0</v>
      </c>
      <c r="S16" s="108">
        <v>0</v>
      </c>
      <c r="T16" s="108">
        <v>0</v>
      </c>
      <c r="U16" s="108">
        <v>0</v>
      </c>
      <c r="V16" s="108">
        <v>0</v>
      </c>
      <c r="W16" s="108">
        <v>0</v>
      </c>
      <c r="X16" s="108">
        <v>0</v>
      </c>
      <c r="Y16" s="108">
        <v>0</v>
      </c>
      <c r="Z16" s="108">
        <v>0</v>
      </c>
      <c r="AA16" s="108">
        <v>0</v>
      </c>
      <c r="AB16" s="108">
        <v>0</v>
      </c>
      <c r="AC16" s="253">
        <v>0</v>
      </c>
      <c r="AD16" s="108">
        <v>0</v>
      </c>
      <c r="AE16" s="108">
        <v>0</v>
      </c>
      <c r="AF16" s="108">
        <v>0</v>
      </c>
      <c r="AG16" s="108">
        <v>0</v>
      </c>
      <c r="AH16" s="108">
        <v>0</v>
      </c>
      <c r="AI16" s="108">
        <v>5760</v>
      </c>
      <c r="AJ16" s="108">
        <v>5760</v>
      </c>
      <c r="AK16" s="108">
        <v>5760</v>
      </c>
      <c r="AL16" s="108">
        <v>8640</v>
      </c>
      <c r="AM16" s="108">
        <v>8640</v>
      </c>
      <c r="AN16" s="108">
        <v>8640</v>
      </c>
      <c r="AO16" s="108">
        <v>71520</v>
      </c>
      <c r="AP16" s="253">
        <v>114720</v>
      </c>
      <c r="AQ16" s="108">
        <v>8080</v>
      </c>
      <c r="AR16" s="108">
        <v>8953.6068270264768</v>
      </c>
      <c r="AS16" s="108">
        <v>9921.6677243781123</v>
      </c>
      <c r="AT16" s="108">
        <v>10994.395033722791</v>
      </c>
      <c r="AU16" s="108">
        <v>12183.105251604748</v>
      </c>
      <c r="AV16" s="108">
        <v>13500.338410290893</v>
      </c>
      <c r="AW16" s="108">
        <v>14959.990366033206</v>
      </c>
      <c r="AX16" s="108">
        <v>16577.459390292726</v>
      </c>
      <c r="AY16" s="108">
        <v>18369.808610356333</v>
      </c>
      <c r="AZ16" s="108">
        <v>20355.946012977256</v>
      </c>
      <c r="BA16" s="108">
        <v>22556.823909947467</v>
      </c>
      <c r="BB16" s="108">
        <v>24995.659969819273</v>
      </c>
      <c r="BC16" s="253">
        <v>181448.80150644929</v>
      </c>
      <c r="BD16" s="108">
        <v>25122.15202768275</v>
      </c>
      <c r="BE16" s="108">
        <v>25249.284206300057</v>
      </c>
      <c r="BF16" s="108">
        <v>25377.059745041228</v>
      </c>
      <c r="BG16" s="108">
        <v>25505.481899669285</v>
      </c>
      <c r="BH16" s="108">
        <v>25634.553942423281</v>
      </c>
      <c r="BI16" s="108">
        <v>25764.2791621016</v>
      </c>
      <c r="BJ16" s="108">
        <v>25894.660864145808</v>
      </c>
      <c r="BK16" s="108">
        <v>26025.702370724852</v>
      </c>
      <c r="BL16" s="108">
        <v>26157.407020819719</v>
      </c>
      <c r="BM16" s="108">
        <v>26289.778170308513</v>
      </c>
      <c r="BN16" s="108">
        <v>26422.81919205196</v>
      </c>
      <c r="BO16" s="108">
        <v>26556.533475979359</v>
      </c>
      <c r="BP16" s="253">
        <v>309999.71207724838</v>
      </c>
      <c r="BQ16" s="108">
        <v>28265.597139841928</v>
      </c>
      <c r="BR16" s="108">
        <v>30084.648751106488</v>
      </c>
      <c r="BS16" s="108">
        <v>32020.766658479122</v>
      </c>
      <c r="BT16" s="108">
        <v>34081.484742581793</v>
      </c>
      <c r="BU16" s="108">
        <v>36274.821732016739</v>
      </c>
      <c r="BV16" s="108">
        <v>38609.312406086006</v>
      </c>
      <c r="BW16" s="108">
        <v>41094.040805583048</v>
      </c>
      <c r="BX16" s="108">
        <v>43738.675580887342</v>
      </c>
      <c r="BY16" s="108">
        <v>46553.50761490946</v>
      </c>
      <c r="BZ16" s="108">
        <v>49549.490067286257</v>
      </c>
      <c r="CA16" s="108">
        <v>52738.280995647248</v>
      </c>
      <c r="CB16" s="108">
        <v>56132.28871980148</v>
      </c>
      <c r="CC16" s="253">
        <v>489142.91521422687</v>
      </c>
      <c r="CD16" s="108">
        <v>58200.139313923966</v>
      </c>
      <c r="CE16" s="108">
        <v>60344.167205946367</v>
      </c>
      <c r="CF16" s="108">
        <v>62567.178682131263</v>
      </c>
      <c r="CG16" s="108">
        <v>64872.083409181389</v>
      </c>
      <c r="CH16" s="108">
        <v>67261.898242659154</v>
      </c>
      <c r="CI16" s="108">
        <v>69739.75117570415</v>
      </c>
      <c r="CJ16" s="108">
        <v>72308.885433216827</v>
      </c>
      <c r="CK16" s="108">
        <v>74972.663716867406</v>
      </c>
      <c r="CL16" s="108">
        <v>77734.57260648621</v>
      </c>
      <c r="CM16" s="108">
        <v>80598.227123596153</v>
      </c>
      <c r="CN16" s="108">
        <v>83567.375463060773</v>
      </c>
      <c r="CO16" s="108">
        <v>86645.903899040757</v>
      </c>
      <c r="CP16" s="253">
        <v>858812.84627181443</v>
      </c>
      <c r="CQ16" s="287">
        <v>1.0834182193195796E-2</v>
      </c>
      <c r="CR16" s="276"/>
    </row>
    <row r="17" spans="1:95" ht="17.25" customHeight="1" x14ac:dyDescent="0.35">
      <c r="A17" s="258"/>
      <c r="B17" s="107" t="s">
        <v>235</v>
      </c>
      <c r="C17" s="107"/>
      <c r="D17" s="108">
        <v>0</v>
      </c>
      <c r="E17" s="108">
        <v>0</v>
      </c>
      <c r="F17" s="108">
        <v>0</v>
      </c>
      <c r="G17" s="108">
        <v>0</v>
      </c>
      <c r="H17" s="108">
        <v>0</v>
      </c>
      <c r="I17" s="108">
        <v>0</v>
      </c>
      <c r="J17" s="108">
        <v>0</v>
      </c>
      <c r="K17" s="108">
        <v>0</v>
      </c>
      <c r="L17" s="108">
        <v>0</v>
      </c>
      <c r="M17" s="108">
        <v>0</v>
      </c>
      <c r="N17" s="108">
        <v>0</v>
      </c>
      <c r="O17" s="108">
        <v>0</v>
      </c>
      <c r="P17" s="253">
        <v>0</v>
      </c>
      <c r="Q17" s="108">
        <v>0</v>
      </c>
      <c r="R17" s="108">
        <v>0</v>
      </c>
      <c r="S17" s="108">
        <v>0</v>
      </c>
      <c r="T17" s="108">
        <v>0</v>
      </c>
      <c r="U17" s="108">
        <v>0</v>
      </c>
      <c r="V17" s="108">
        <v>0</v>
      </c>
      <c r="W17" s="108">
        <v>0</v>
      </c>
      <c r="X17" s="108">
        <v>0</v>
      </c>
      <c r="Y17" s="108">
        <v>0</v>
      </c>
      <c r="Z17" s="108">
        <v>0</v>
      </c>
      <c r="AA17" s="108">
        <v>0</v>
      </c>
      <c r="AB17" s="108">
        <v>0</v>
      </c>
      <c r="AC17" s="253">
        <v>0</v>
      </c>
      <c r="AD17" s="108">
        <v>0</v>
      </c>
      <c r="AE17" s="108">
        <v>0</v>
      </c>
      <c r="AF17" s="108">
        <v>0</v>
      </c>
      <c r="AG17" s="108">
        <v>0</v>
      </c>
      <c r="AH17" s="108">
        <v>0</v>
      </c>
      <c r="AI17" s="108">
        <v>0</v>
      </c>
      <c r="AJ17" s="108">
        <v>0</v>
      </c>
      <c r="AK17" s="108">
        <v>0</v>
      </c>
      <c r="AL17" s="108">
        <v>0</v>
      </c>
      <c r="AM17" s="108">
        <v>0</v>
      </c>
      <c r="AN17" s="108">
        <v>0</v>
      </c>
      <c r="AO17" s="108">
        <v>0</v>
      </c>
      <c r="AP17" s="253">
        <v>0</v>
      </c>
      <c r="AQ17" s="253">
        <v>0</v>
      </c>
      <c r="AR17" s="253">
        <v>0</v>
      </c>
      <c r="AS17" s="253">
        <v>0</v>
      </c>
      <c r="AT17" s="253">
        <v>0</v>
      </c>
      <c r="AU17" s="253">
        <v>0</v>
      </c>
      <c r="AV17" s="253">
        <v>0</v>
      </c>
      <c r="AW17" s="253">
        <v>0</v>
      </c>
      <c r="AX17" s="253">
        <v>0</v>
      </c>
      <c r="AY17" s="253">
        <v>0</v>
      </c>
      <c r="AZ17" s="253">
        <v>0</v>
      </c>
      <c r="BA17" s="253">
        <v>0</v>
      </c>
      <c r="BB17" s="253">
        <v>0</v>
      </c>
      <c r="BC17" s="253">
        <v>0</v>
      </c>
      <c r="BD17" s="108">
        <v>0</v>
      </c>
      <c r="BE17" s="108">
        <v>0</v>
      </c>
      <c r="BF17" s="108">
        <v>0</v>
      </c>
      <c r="BG17" s="108">
        <v>0</v>
      </c>
      <c r="BH17" s="108">
        <v>0</v>
      </c>
      <c r="BI17" s="108">
        <v>0</v>
      </c>
      <c r="BJ17" s="108">
        <v>0</v>
      </c>
      <c r="BK17" s="108">
        <v>0</v>
      </c>
      <c r="BL17" s="108">
        <v>0</v>
      </c>
      <c r="BM17" s="108">
        <v>0</v>
      </c>
      <c r="BN17" s="108">
        <v>0</v>
      </c>
      <c r="BO17" s="108">
        <v>0</v>
      </c>
      <c r="BP17" s="253">
        <v>0</v>
      </c>
      <c r="BQ17" s="108">
        <v>0</v>
      </c>
      <c r="BR17" s="108">
        <v>0</v>
      </c>
      <c r="BS17" s="108">
        <v>0</v>
      </c>
      <c r="BT17" s="108">
        <v>0</v>
      </c>
      <c r="BU17" s="108">
        <v>0</v>
      </c>
      <c r="BV17" s="108">
        <v>0</v>
      </c>
      <c r="BW17" s="108">
        <v>0</v>
      </c>
      <c r="BX17" s="108">
        <v>0</v>
      </c>
      <c r="BY17" s="108">
        <v>0</v>
      </c>
      <c r="BZ17" s="108">
        <v>0</v>
      </c>
      <c r="CA17" s="108">
        <v>0</v>
      </c>
      <c r="CB17" s="108">
        <v>0</v>
      </c>
      <c r="CC17" s="253">
        <v>0</v>
      </c>
      <c r="CD17" s="108">
        <v>0</v>
      </c>
      <c r="CE17" s="108">
        <v>0</v>
      </c>
      <c r="CF17" s="108">
        <v>0</v>
      </c>
      <c r="CG17" s="108">
        <v>0</v>
      </c>
      <c r="CH17" s="108">
        <v>0</v>
      </c>
      <c r="CI17" s="108">
        <v>0</v>
      </c>
      <c r="CJ17" s="108">
        <v>0</v>
      </c>
      <c r="CK17" s="108">
        <v>0</v>
      </c>
      <c r="CL17" s="108">
        <v>0</v>
      </c>
      <c r="CM17" s="108">
        <v>0</v>
      </c>
      <c r="CN17" s="108">
        <v>0</v>
      </c>
      <c r="CO17" s="108">
        <v>0</v>
      </c>
      <c r="CP17" s="253">
        <v>0</v>
      </c>
      <c r="CQ17" s="286"/>
    </row>
    <row r="18" spans="1:95" s="81" customFormat="1" ht="17.25" customHeight="1" thickBot="1" x14ac:dyDescent="0.4">
      <c r="A18" s="79"/>
      <c r="B18" s="115" t="s">
        <v>160</v>
      </c>
      <c r="C18" s="115"/>
      <c r="D18" s="116">
        <v>0</v>
      </c>
      <c r="E18" s="116">
        <v>0</v>
      </c>
      <c r="F18" s="116">
        <v>0</v>
      </c>
      <c r="G18" s="116">
        <v>0</v>
      </c>
      <c r="H18" s="116">
        <v>0</v>
      </c>
      <c r="I18" s="116">
        <v>0</v>
      </c>
      <c r="J18" s="116">
        <v>0</v>
      </c>
      <c r="K18" s="116">
        <v>0</v>
      </c>
      <c r="L18" s="116">
        <v>0</v>
      </c>
      <c r="M18" s="116">
        <v>0</v>
      </c>
      <c r="N18" s="116">
        <v>0</v>
      </c>
      <c r="O18" s="116">
        <v>0</v>
      </c>
      <c r="P18" s="253">
        <v>0</v>
      </c>
      <c r="Q18" s="116">
        <v>0</v>
      </c>
      <c r="R18" s="116">
        <v>0</v>
      </c>
      <c r="S18" s="116">
        <v>0</v>
      </c>
      <c r="T18" s="116">
        <v>0</v>
      </c>
      <c r="U18" s="116">
        <v>0</v>
      </c>
      <c r="V18" s="116">
        <v>0</v>
      </c>
      <c r="W18" s="116">
        <v>0</v>
      </c>
      <c r="X18" s="116">
        <v>0</v>
      </c>
      <c r="Y18" s="116">
        <v>0</v>
      </c>
      <c r="Z18" s="116">
        <v>0</v>
      </c>
      <c r="AA18" s="116">
        <v>0</v>
      </c>
      <c r="AB18" s="116">
        <v>0</v>
      </c>
      <c r="AC18" s="253">
        <v>0</v>
      </c>
      <c r="AD18" s="116">
        <v>0</v>
      </c>
      <c r="AE18" s="116">
        <v>0</v>
      </c>
      <c r="AF18" s="116">
        <v>0</v>
      </c>
      <c r="AG18" s="116">
        <v>0</v>
      </c>
      <c r="AH18" s="116">
        <v>0</v>
      </c>
      <c r="AI18" s="116">
        <v>9280</v>
      </c>
      <c r="AJ18" s="116">
        <v>9280</v>
      </c>
      <c r="AK18" s="116">
        <v>9280</v>
      </c>
      <c r="AL18" s="116">
        <v>13420</v>
      </c>
      <c r="AM18" s="116">
        <v>13420</v>
      </c>
      <c r="AN18" s="116">
        <v>13420</v>
      </c>
      <c r="AO18" s="116">
        <v>77560</v>
      </c>
      <c r="AP18" s="253">
        <v>145660</v>
      </c>
      <c r="AQ18" s="116">
        <v>9340</v>
      </c>
      <c r="AR18" s="116">
        <v>10349.837594607339</v>
      </c>
      <c r="AS18" s="116">
        <v>11468.858483377669</v>
      </c>
      <c r="AT18" s="116">
        <v>12708.867526605305</v>
      </c>
      <c r="AU18" s="116">
        <v>14082.945922028261</v>
      </c>
      <c r="AV18" s="116">
        <v>15605.589201994671</v>
      </c>
      <c r="AW18" s="116">
        <v>69134.410924217809</v>
      </c>
      <c r="AX18" s="116">
        <v>76609.199707120104</v>
      </c>
      <c r="AY18" s="116">
        <v>84892.160087958589</v>
      </c>
      <c r="AZ18" s="116">
        <v>94070.671302545874</v>
      </c>
      <c r="BA18" s="116">
        <v>104241.55999968297</v>
      </c>
      <c r="BB18" s="116">
        <v>115512.12169220934</v>
      </c>
      <c r="BC18" s="253">
        <v>618016.22244234802</v>
      </c>
      <c r="BD18" s="116">
        <v>116096.67781109824</v>
      </c>
      <c r="BE18" s="116">
        <v>116684.19211178766</v>
      </c>
      <c r="BF18" s="116">
        <v>117274.67956433655</v>
      </c>
      <c r="BG18" s="116">
        <v>417868.15521456074</v>
      </c>
      <c r="BH18" s="116">
        <v>318464.63418441644</v>
      </c>
      <c r="BI18" s="116">
        <v>319064.13167238538</v>
      </c>
      <c r="BJ18" s="116">
        <v>319666.66295386193</v>
      </c>
      <c r="BK18" s="116">
        <v>320272.24338154279</v>
      </c>
      <c r="BL18" s="116">
        <v>4520880.8883858174</v>
      </c>
      <c r="BM18" s="116">
        <v>4121492.6134751635</v>
      </c>
      <c r="BN18" s="116">
        <v>122107.43423653716</v>
      </c>
      <c r="BO18" s="116">
        <v>122725.36633577588</v>
      </c>
      <c r="BP18" s="253">
        <v>10932597.679327283</v>
      </c>
      <c r="BQ18" s="116">
        <v>130623.44024773483</v>
      </c>
      <c r="BR18" s="116">
        <v>139029.80004533619</v>
      </c>
      <c r="BS18" s="116">
        <v>147977.15681034781</v>
      </c>
      <c r="BT18" s="116">
        <v>357500.32676831732</v>
      </c>
      <c r="BU18" s="116">
        <v>367636.36676652293</v>
      </c>
      <c r="BV18" s="116">
        <v>678424.71847069939</v>
      </c>
      <c r="BW18" s="116">
        <v>10689907.361841643</v>
      </c>
      <c r="BX18" s="116">
        <v>702128.97848890268</v>
      </c>
      <c r="BY18" s="116">
        <v>715137.12553721771</v>
      </c>
      <c r="BZ18" s="116">
        <v>12728982.420682237</v>
      </c>
      <c r="CA18" s="116">
        <v>2543718.7391556273</v>
      </c>
      <c r="CB18" s="116">
        <v>609403.42336601322</v>
      </c>
      <c r="CC18" s="253">
        <v>29810469.858180601</v>
      </c>
      <c r="CD18" s="116">
        <v>768959.55470073281</v>
      </c>
      <c r="CE18" s="116">
        <v>878867.72320173739</v>
      </c>
      <c r="CF18" s="116">
        <v>1889140.8975236113</v>
      </c>
      <c r="CG18" s="116">
        <v>17999792.524071638</v>
      </c>
      <c r="CH18" s="116">
        <v>1010836.5446015957</v>
      </c>
      <c r="CI18" s="116">
        <v>11022287.41446792</v>
      </c>
      <c r="CJ18" s="116">
        <v>11034160.121544098</v>
      </c>
      <c r="CK18" s="116">
        <v>1046470.2058400778</v>
      </c>
      <c r="CL18" s="116">
        <v>11059233.779842349</v>
      </c>
      <c r="CM18" s="116">
        <v>11072467.549603352</v>
      </c>
      <c r="CN18" s="116">
        <v>11086188.83660776</v>
      </c>
      <c r="CO18" s="116">
        <v>400415.6004443295</v>
      </c>
      <c r="CP18" s="253">
        <v>79268820.7524492</v>
      </c>
    </row>
    <row r="19" spans="1:95" ht="16.5" customHeight="1" x14ac:dyDescent="0.35">
      <c r="A19" s="258"/>
      <c r="B19" s="258"/>
      <c r="C19" s="258"/>
      <c r="D19" s="258"/>
      <c r="E19" s="258"/>
      <c r="F19" s="258"/>
      <c r="G19" s="258"/>
      <c r="H19" s="258"/>
      <c r="I19" s="258"/>
      <c r="J19" s="258"/>
      <c r="K19" s="258"/>
      <c r="L19" s="258"/>
      <c r="M19" s="258"/>
      <c r="N19" s="258"/>
      <c r="O19" s="258"/>
      <c r="P19" s="253"/>
      <c r="Q19" s="258"/>
      <c r="R19" s="258"/>
      <c r="S19" s="258"/>
      <c r="T19" s="258"/>
      <c r="U19" s="258"/>
      <c r="V19" s="258"/>
      <c r="W19" s="258"/>
      <c r="X19" s="258"/>
      <c r="Y19" s="258"/>
      <c r="Z19" s="258"/>
      <c r="AA19" s="258"/>
      <c r="AB19" s="258"/>
      <c r="AC19" s="253"/>
      <c r="AD19" s="97"/>
      <c r="AE19" s="97"/>
      <c r="AF19" s="97"/>
      <c r="AG19" s="97"/>
      <c r="AH19" s="97"/>
      <c r="AI19" s="97"/>
      <c r="AJ19" s="97"/>
      <c r="AK19" s="97"/>
      <c r="AL19" s="97"/>
      <c r="AM19" s="97"/>
      <c r="AN19" s="97"/>
      <c r="AO19" s="97"/>
      <c r="AP19" s="253"/>
      <c r="AQ19" s="97"/>
      <c r="AR19" s="97"/>
      <c r="AS19" s="97"/>
      <c r="AT19" s="97"/>
      <c r="AU19" s="97"/>
      <c r="AV19" s="97"/>
      <c r="AW19" s="97"/>
      <c r="AX19" s="97"/>
      <c r="AY19" s="97"/>
      <c r="AZ19" s="97"/>
      <c r="BA19" s="97"/>
      <c r="BB19" s="97"/>
      <c r="BC19" s="253"/>
      <c r="BD19" s="97"/>
      <c r="BE19" s="97"/>
      <c r="BF19" s="97"/>
      <c r="BG19" s="97"/>
      <c r="BH19" s="97"/>
      <c r="BI19" s="97"/>
      <c r="BJ19" s="97"/>
      <c r="BK19" s="97"/>
      <c r="BL19" s="97"/>
      <c r="BM19" s="97"/>
      <c r="BN19" s="97"/>
      <c r="BO19" s="97"/>
      <c r="BP19" s="253"/>
      <c r="BQ19" s="97"/>
      <c r="BR19" s="97"/>
      <c r="BS19" s="97"/>
      <c r="BT19" s="97"/>
      <c r="BU19" s="97"/>
      <c r="BV19" s="97"/>
      <c r="BW19" s="97"/>
      <c r="BX19" s="97"/>
      <c r="BY19" s="97"/>
      <c r="BZ19" s="97"/>
      <c r="CA19" s="97"/>
      <c r="CB19" s="97"/>
      <c r="CC19" s="253"/>
      <c r="CD19" s="97"/>
      <c r="CE19" s="97"/>
      <c r="CF19" s="97"/>
      <c r="CG19" s="97"/>
      <c r="CH19" s="97"/>
      <c r="CI19" s="97"/>
      <c r="CJ19" s="97"/>
      <c r="CK19" s="97"/>
      <c r="CL19" s="97"/>
      <c r="CM19" s="97"/>
      <c r="CN19" s="97"/>
      <c r="CO19" s="97"/>
      <c r="CP19" s="253"/>
    </row>
    <row r="20" spans="1:95" s="81" customFormat="1" ht="15" thickBot="1" x14ac:dyDescent="0.4">
      <c r="A20" s="79"/>
      <c r="B20" s="117" t="s">
        <v>55</v>
      </c>
      <c r="C20" s="118"/>
      <c r="D20" s="118">
        <v>0</v>
      </c>
      <c r="E20" s="118">
        <v>0</v>
      </c>
      <c r="F20" s="118">
        <v>0</v>
      </c>
      <c r="G20" s="118">
        <v>0</v>
      </c>
      <c r="H20" s="118">
        <v>0</v>
      </c>
      <c r="I20" s="118">
        <v>0</v>
      </c>
      <c r="J20" s="118">
        <v>0</v>
      </c>
      <c r="K20" s="118">
        <v>0</v>
      </c>
      <c r="L20" s="118">
        <v>0</v>
      </c>
      <c r="M20" s="118">
        <v>0</v>
      </c>
      <c r="N20" s="118">
        <v>0</v>
      </c>
      <c r="O20" s="118">
        <v>0</v>
      </c>
      <c r="P20" s="253">
        <v>0</v>
      </c>
      <c r="Q20" s="118">
        <v>0</v>
      </c>
      <c r="R20" s="118">
        <v>0</v>
      </c>
      <c r="S20" s="118">
        <v>0</v>
      </c>
      <c r="T20" s="118">
        <v>0</v>
      </c>
      <c r="U20" s="118">
        <v>0</v>
      </c>
      <c r="V20" s="118">
        <v>0</v>
      </c>
      <c r="W20" s="118">
        <v>0</v>
      </c>
      <c r="X20" s="118">
        <v>0</v>
      </c>
      <c r="Y20" s="118">
        <v>0</v>
      </c>
      <c r="Z20" s="118">
        <v>0</v>
      </c>
      <c r="AA20" s="118">
        <v>0</v>
      </c>
      <c r="AB20" s="118">
        <v>0</v>
      </c>
      <c r="AC20" s="253">
        <v>0</v>
      </c>
      <c r="AD20" s="118">
        <v>0</v>
      </c>
      <c r="AE20" s="118">
        <v>0</v>
      </c>
      <c r="AF20" s="118">
        <v>0</v>
      </c>
      <c r="AG20" s="118">
        <v>0</v>
      </c>
      <c r="AH20" s="118">
        <v>0</v>
      </c>
      <c r="AI20" s="118">
        <v>19470</v>
      </c>
      <c r="AJ20" s="118">
        <v>19470</v>
      </c>
      <c r="AK20" s="118">
        <v>19470</v>
      </c>
      <c r="AL20" s="118">
        <v>15330</v>
      </c>
      <c r="AM20" s="118">
        <v>15330</v>
      </c>
      <c r="AN20" s="118">
        <v>40330</v>
      </c>
      <c r="AO20" s="118">
        <v>-41010</v>
      </c>
      <c r="AP20" s="253">
        <v>88390</v>
      </c>
      <c r="AQ20" s="118">
        <v>-9340</v>
      </c>
      <c r="AR20" s="118">
        <v>-10349.837594607339</v>
      </c>
      <c r="AS20" s="118">
        <v>-11468.858483377669</v>
      </c>
      <c r="AT20" s="118">
        <v>-12708.867526605305</v>
      </c>
      <c r="AU20" s="118">
        <v>-14082.945922028261</v>
      </c>
      <c r="AV20" s="118">
        <v>-15605.589201994671</v>
      </c>
      <c r="AW20" s="118">
        <v>-69134.410924217809</v>
      </c>
      <c r="AX20" s="118">
        <v>173390.8591529828</v>
      </c>
      <c r="AY20" s="118">
        <v>-84892.160087958589</v>
      </c>
      <c r="AZ20" s="118">
        <v>474067.47324214334</v>
      </c>
      <c r="BA20" s="118">
        <v>904960.48722222506</v>
      </c>
      <c r="BB20" s="118">
        <v>1057147.6475232372</v>
      </c>
      <c r="BC20" s="253">
        <v>2381983.7973997984</v>
      </c>
      <c r="BD20" s="118">
        <v>293826.18950024614</v>
      </c>
      <c r="BE20" s="118">
        <v>296578.25501533953</v>
      </c>
      <c r="BF20" s="118">
        <v>299344.24752539117</v>
      </c>
      <c r="BG20" s="118">
        <v>2124.2375088063418</v>
      </c>
      <c r="BH20" s="118">
        <v>104918.29580065055</v>
      </c>
      <c r="BI20" s="118">
        <v>107726.49359445425</v>
      </c>
      <c r="BJ20" s="118">
        <v>11162548.902444029</v>
      </c>
      <c r="BK20" s="118">
        <v>4918138.5942652831</v>
      </c>
      <c r="BL20" s="118">
        <v>-4083763.3586619329</v>
      </c>
      <c r="BM20" s="118">
        <v>16219102.116308004</v>
      </c>
      <c r="BN20" s="118">
        <v>321982.09218834265</v>
      </c>
      <c r="BO20" s="118">
        <v>324876.64236182504</v>
      </c>
      <c r="BP20" s="253">
        <v>29967402.707850438</v>
      </c>
      <c r="BQ20" s="118">
        <v>216039.88395995274</v>
      </c>
      <c r="BR20" s="118">
        <v>255417.39848053246</v>
      </c>
      <c r="BS20" s="118">
        <v>297329.07956698636</v>
      </c>
      <c r="BT20" s="118">
        <v>141938.01522173861</v>
      </c>
      <c r="BU20" s="118">
        <v>189417.78908585588</v>
      </c>
      <c r="BV20" s="118">
        <v>32943953.155892953</v>
      </c>
      <c r="BW20" s="118">
        <v>29993740.760392472</v>
      </c>
      <c r="BX20" s="118">
        <v>50989.902539563249</v>
      </c>
      <c r="BY20" s="118">
        <v>5111923.3519295165</v>
      </c>
      <c r="BZ20" s="118">
        <v>8176778.214645505</v>
      </c>
      <c r="CA20" s="118">
        <v>-1554193.1441070142</v>
      </c>
      <c r="CB20" s="118">
        <v>8216195.8820107849</v>
      </c>
      <c r="CC20" s="253">
        <v>84039530.28961885</v>
      </c>
      <c r="CD20" s="118">
        <v>93207.883753932314</v>
      </c>
      <c r="CE20" s="118">
        <v>39620.249916511355</v>
      </c>
      <c r="CF20" s="118">
        <v>7087742.3956218939</v>
      </c>
      <c r="CG20" s="118">
        <v>-16962362.692768164</v>
      </c>
      <c r="CH20" s="118">
        <v>89370.291455055354</v>
      </c>
      <c r="CI20" s="118">
        <v>70523228.060826197</v>
      </c>
      <c r="CJ20" s="118">
        <v>-9801376.177666178</v>
      </c>
      <c r="CK20" s="118">
        <v>256287.3693131943</v>
      </c>
      <c r="CL20" s="118">
        <v>128008075.17672452</v>
      </c>
      <c r="CM20" s="118">
        <v>57986065.49994076</v>
      </c>
      <c r="CN20" s="118">
        <v>-9557660.5228245929</v>
      </c>
      <c r="CO20" s="118">
        <v>13268981.235682495</v>
      </c>
      <c r="CP20" s="253">
        <v>241031178.7699756</v>
      </c>
    </row>
    <row r="21" spans="1:95" ht="17.25" customHeight="1" x14ac:dyDescent="0.35">
      <c r="B21" s="119" t="s">
        <v>56</v>
      </c>
      <c r="C21" s="120"/>
      <c r="D21" s="120">
        <v>0</v>
      </c>
      <c r="E21" s="120">
        <v>0</v>
      </c>
      <c r="F21" s="120">
        <v>0</v>
      </c>
      <c r="G21" s="120">
        <v>0</v>
      </c>
      <c r="H21" s="120">
        <v>0</v>
      </c>
      <c r="I21" s="120">
        <v>0</v>
      </c>
      <c r="J21" s="120">
        <v>0</v>
      </c>
      <c r="K21" s="120">
        <v>0</v>
      </c>
      <c r="L21" s="120">
        <v>0</v>
      </c>
      <c r="M21" s="120">
        <v>0</v>
      </c>
      <c r="N21" s="120">
        <v>0</v>
      </c>
      <c r="O21" s="120">
        <v>0</v>
      </c>
      <c r="P21" s="91">
        <v>0</v>
      </c>
      <c r="Q21" s="120">
        <v>0</v>
      </c>
      <c r="R21" s="120">
        <v>0</v>
      </c>
      <c r="S21" s="120">
        <v>0</v>
      </c>
      <c r="T21" s="120">
        <v>0</v>
      </c>
      <c r="U21" s="120">
        <v>0</v>
      </c>
      <c r="V21" s="120">
        <v>0</v>
      </c>
      <c r="W21" s="120">
        <v>0</v>
      </c>
      <c r="X21" s="120">
        <v>0</v>
      </c>
      <c r="Y21" s="120">
        <v>0</v>
      </c>
      <c r="Z21" s="120">
        <v>0</v>
      </c>
      <c r="AA21" s="120">
        <v>0</v>
      </c>
      <c r="AB21" s="120">
        <v>0</v>
      </c>
      <c r="AC21" s="91">
        <v>0</v>
      </c>
      <c r="AD21" s="120">
        <v>0</v>
      </c>
      <c r="AE21" s="120">
        <v>0</v>
      </c>
      <c r="AF21" s="120">
        <v>0</v>
      </c>
      <c r="AG21" s="120">
        <v>0</v>
      </c>
      <c r="AH21" s="120">
        <v>0</v>
      </c>
      <c r="AI21" s="120">
        <v>0.67721739130434777</v>
      </c>
      <c r="AJ21" s="120">
        <v>0.67721739130434777</v>
      </c>
      <c r="AK21" s="120">
        <v>0.67721739130434777</v>
      </c>
      <c r="AL21" s="120">
        <v>0.53321739130434787</v>
      </c>
      <c r="AM21" s="120">
        <v>0.53321739130434787</v>
      </c>
      <c r="AN21" s="120">
        <v>0.75032558139534888</v>
      </c>
      <c r="AO21" s="120">
        <v>-1.1220246238030096</v>
      </c>
      <c r="AP21" s="91">
        <v>0.37765434736167486</v>
      </c>
      <c r="AQ21" s="120">
        <v>0</v>
      </c>
      <c r="AR21" s="120">
        <v>0</v>
      </c>
      <c r="AS21" s="120">
        <v>0</v>
      </c>
      <c r="AT21" s="120">
        <v>0</v>
      </c>
      <c r="AU21" s="120">
        <v>0</v>
      </c>
      <c r="AV21" s="120">
        <v>0</v>
      </c>
      <c r="AW21" s="120">
        <v>0</v>
      </c>
      <c r="AX21" s="120">
        <v>0.69356327331910861</v>
      </c>
      <c r="AY21" s="120">
        <v>0</v>
      </c>
      <c r="AZ21" s="120">
        <v>0.83442289132349157</v>
      </c>
      <c r="BA21" s="120">
        <v>0.89670892931040413</v>
      </c>
      <c r="BB21" s="120">
        <v>0.90149562155654817</v>
      </c>
      <c r="BC21" s="91">
        <v>0.79399459388174709</v>
      </c>
      <c r="BD21" s="120">
        <v>0.71678409020563238</v>
      </c>
      <c r="BE21" s="120">
        <v>0.71765111269378545</v>
      </c>
      <c r="BF21" s="120">
        <v>0.71850851716326614</v>
      </c>
      <c r="BG21" s="120">
        <v>5.0577999640233863E-3</v>
      </c>
      <c r="BH21" s="120">
        <v>0.2478094612939428</v>
      </c>
      <c r="BI21" s="120">
        <v>0.25241063701223776</v>
      </c>
      <c r="BJ21" s="120">
        <v>0.97215984483715934</v>
      </c>
      <c r="BK21" s="120">
        <v>0.93886080085970991</v>
      </c>
      <c r="BL21" s="120">
        <v>-9.3424836135982456</v>
      </c>
      <c r="BM21" s="120">
        <v>0.79737600260820407</v>
      </c>
      <c r="BN21" s="120">
        <v>0.72503869834635182</v>
      </c>
      <c r="BO21" s="120">
        <v>0.72581587224580824</v>
      </c>
      <c r="BP21" s="91">
        <v>0.73269932577421981</v>
      </c>
      <c r="BQ21" s="120">
        <v>0.62319798165473728</v>
      </c>
      <c r="BR21" s="120">
        <v>0.64753254538270388</v>
      </c>
      <c r="BS21" s="120">
        <v>0.66769574570934587</v>
      </c>
      <c r="BT21" s="120">
        <v>0.28419527154477991</v>
      </c>
      <c r="BU21" s="120">
        <v>0.34003478314602542</v>
      </c>
      <c r="BV21" s="120">
        <v>0.97982222670253238</v>
      </c>
      <c r="BW21" s="120">
        <v>0.73724314668822744</v>
      </c>
      <c r="BX21" s="120">
        <v>6.7704984995105924E-2</v>
      </c>
      <c r="BY21" s="120">
        <v>0.8772730902137269</v>
      </c>
      <c r="BZ21" s="120">
        <v>0.39112560204233471</v>
      </c>
      <c r="CA21" s="120">
        <v>-1.5706447128643097</v>
      </c>
      <c r="CB21" s="120">
        <v>0.93095047687076071</v>
      </c>
      <c r="CC21" s="91">
        <v>0.7381601245544066</v>
      </c>
      <c r="CD21" s="120">
        <v>0.10810879603734121</v>
      </c>
      <c r="CE21" s="120">
        <v>4.3136384009473068E-2</v>
      </c>
      <c r="CF21" s="120">
        <v>0.7895549228131209</v>
      </c>
      <c r="CG21" s="120">
        <v>-16.350371062162207</v>
      </c>
      <c r="CH21" s="120">
        <v>8.1230445518203964E-2</v>
      </c>
      <c r="CI21" s="120">
        <v>0.86483269680467778</v>
      </c>
      <c r="CJ21" s="120">
        <v>-7.9506033691794897</v>
      </c>
      <c r="CK21" s="120">
        <v>0.19672683099389504</v>
      </c>
      <c r="CL21" s="120">
        <v>0.92047567567949173</v>
      </c>
      <c r="CM21" s="120">
        <v>0.83966546839823952</v>
      </c>
      <c r="CN21" s="120">
        <v>-6.252851475920008</v>
      </c>
      <c r="CO21" s="120">
        <v>0.97070714931721991</v>
      </c>
      <c r="CP21" s="91">
        <v>0.75251695013849207</v>
      </c>
    </row>
    <row r="22" spans="1:95" s="11" customFormat="1" x14ac:dyDescent="0.35">
      <c r="A22" s="258"/>
      <c r="B22" s="74"/>
      <c r="C22" s="76"/>
      <c r="D22" s="77"/>
      <c r="E22" s="77"/>
      <c r="F22" s="77"/>
      <c r="G22" s="77"/>
      <c r="H22" s="77"/>
      <c r="I22" s="77"/>
      <c r="J22" s="77"/>
      <c r="K22" s="77"/>
      <c r="L22" s="77"/>
      <c r="M22" s="77"/>
      <c r="N22" s="77"/>
      <c r="O22" s="77"/>
      <c r="P22" s="90"/>
      <c r="Q22" s="77"/>
      <c r="R22" s="77"/>
      <c r="S22" s="77"/>
      <c r="T22" s="77"/>
      <c r="U22" s="77"/>
      <c r="V22" s="77"/>
      <c r="W22" s="77"/>
      <c r="X22" s="77"/>
      <c r="Y22" s="77"/>
      <c r="Z22" s="77"/>
      <c r="AA22" s="77"/>
      <c r="AB22" s="77"/>
      <c r="AC22" s="90"/>
      <c r="AD22" s="77"/>
      <c r="AE22" s="77"/>
      <c r="AF22" s="77"/>
      <c r="AG22" s="77"/>
      <c r="AH22" s="77"/>
      <c r="AI22" s="77"/>
      <c r="AJ22" s="77"/>
      <c r="AK22" s="77"/>
      <c r="AL22" s="77"/>
      <c r="AM22" s="77"/>
      <c r="AN22" s="77"/>
      <c r="AO22" s="77"/>
      <c r="AP22" s="90"/>
      <c r="AQ22" s="77"/>
      <c r="AR22" s="77"/>
      <c r="AS22" s="77"/>
      <c r="AT22" s="77"/>
      <c r="AU22" s="77"/>
      <c r="AV22" s="77"/>
      <c r="AW22" s="77"/>
      <c r="AX22" s="77"/>
      <c r="AY22" s="77"/>
      <c r="AZ22" s="77"/>
      <c r="BA22" s="77"/>
      <c r="BB22" s="77"/>
      <c r="BC22" s="90"/>
      <c r="BD22" s="77"/>
      <c r="BE22" s="77"/>
      <c r="BF22" s="77"/>
      <c r="BG22" s="77"/>
      <c r="BH22" s="77"/>
      <c r="BI22" s="77"/>
      <c r="BJ22" s="77"/>
      <c r="BK22" s="77"/>
      <c r="BL22" s="77"/>
      <c r="BM22" s="77"/>
      <c r="BN22" s="77"/>
      <c r="BO22" s="77"/>
      <c r="BP22" s="90"/>
      <c r="BQ22" s="77"/>
      <c r="BR22" s="77"/>
      <c r="BS22" s="77"/>
      <c r="BT22" s="77"/>
      <c r="BU22" s="77"/>
      <c r="BV22" s="77"/>
      <c r="BW22" s="77"/>
      <c r="BX22" s="77"/>
      <c r="BY22" s="77"/>
      <c r="BZ22" s="77"/>
      <c r="CA22" s="77"/>
      <c r="CB22" s="77"/>
      <c r="CC22" s="90"/>
      <c r="CD22" s="77"/>
      <c r="CE22" s="77"/>
      <c r="CF22" s="77"/>
      <c r="CG22" s="77"/>
      <c r="CH22" s="77"/>
      <c r="CI22" s="77"/>
      <c r="CJ22" s="77"/>
      <c r="CK22" s="77"/>
      <c r="CL22" s="77"/>
      <c r="CM22" s="77"/>
      <c r="CN22" s="77"/>
      <c r="CO22" s="77"/>
      <c r="CP22" s="90"/>
    </row>
    <row r="23" spans="1:95" ht="17.25" customHeight="1" x14ac:dyDescent="0.35">
      <c r="A23" s="258"/>
      <c r="B23" s="105" t="s">
        <v>207</v>
      </c>
      <c r="C23" s="106"/>
      <c r="D23" s="106"/>
      <c r="E23" s="106"/>
      <c r="F23" s="106"/>
      <c r="G23" s="106"/>
      <c r="H23" s="105"/>
      <c r="I23" s="105"/>
      <c r="J23" s="105"/>
      <c r="K23" s="105"/>
      <c r="L23" s="105"/>
      <c r="M23" s="105"/>
      <c r="N23" s="105"/>
      <c r="O23" s="105"/>
      <c r="P23" s="90"/>
      <c r="Q23" s="106"/>
      <c r="R23" s="106"/>
      <c r="S23" s="106"/>
      <c r="T23" s="106"/>
      <c r="U23" s="105"/>
      <c r="V23" s="105"/>
      <c r="W23" s="105"/>
      <c r="X23" s="105"/>
      <c r="Y23" s="105"/>
      <c r="Z23" s="105"/>
      <c r="AA23" s="105"/>
      <c r="AB23" s="105"/>
      <c r="AC23" s="90"/>
      <c r="AD23" s="105"/>
      <c r="AE23" s="105"/>
      <c r="AF23" s="105"/>
      <c r="AG23" s="105"/>
      <c r="AH23" s="105"/>
      <c r="AI23" s="105"/>
      <c r="AJ23" s="105"/>
      <c r="AK23" s="105"/>
      <c r="AL23" s="105"/>
      <c r="AM23" s="105"/>
      <c r="AN23" s="105"/>
      <c r="AO23" s="105"/>
      <c r="AP23" s="90"/>
      <c r="AQ23" s="105"/>
      <c r="AR23" s="105"/>
      <c r="AS23" s="105"/>
      <c r="AT23" s="105"/>
      <c r="AU23" s="105"/>
      <c r="AV23" s="105"/>
      <c r="AW23" s="105"/>
      <c r="AX23" s="105"/>
      <c r="AY23" s="105"/>
      <c r="AZ23" s="105"/>
      <c r="BA23" s="105"/>
      <c r="BB23" s="105"/>
      <c r="BC23" s="90"/>
      <c r="BD23" s="105"/>
      <c r="BE23" s="105"/>
      <c r="BF23" s="105"/>
      <c r="BG23" s="105"/>
      <c r="BH23" s="105"/>
      <c r="BI23" s="105"/>
      <c r="BJ23" s="105"/>
      <c r="BK23" s="105"/>
      <c r="BL23" s="105"/>
      <c r="BM23" s="105"/>
      <c r="BN23" s="105"/>
      <c r="BO23" s="105"/>
      <c r="BP23" s="90"/>
      <c r="BQ23" s="105"/>
      <c r="BR23" s="105"/>
      <c r="BS23" s="105"/>
      <c r="BT23" s="105"/>
      <c r="BU23" s="105"/>
      <c r="BV23" s="105"/>
      <c r="BW23" s="105"/>
      <c r="BX23" s="105"/>
      <c r="BY23" s="105"/>
      <c r="BZ23" s="105"/>
      <c r="CA23" s="105"/>
      <c r="CB23" s="105"/>
      <c r="CC23" s="90"/>
      <c r="CD23" s="105"/>
      <c r="CE23" s="105"/>
      <c r="CF23" s="105"/>
      <c r="CG23" s="105"/>
      <c r="CH23" s="105"/>
      <c r="CI23" s="105"/>
      <c r="CJ23" s="105"/>
      <c r="CK23" s="105"/>
      <c r="CL23" s="105"/>
      <c r="CM23" s="105"/>
      <c r="CN23" s="105"/>
      <c r="CO23" s="105"/>
      <c r="CP23" s="90"/>
    </row>
    <row r="24" spans="1:95" ht="17.25" customHeight="1" x14ac:dyDescent="0.35">
      <c r="A24" s="258"/>
      <c r="B24" s="107" t="s">
        <v>63</v>
      </c>
      <c r="C24" s="109"/>
      <c r="D24" s="109">
        <v>0</v>
      </c>
      <c r="E24" s="109">
        <v>0</v>
      </c>
      <c r="F24" s="109">
        <v>0</v>
      </c>
      <c r="G24" s="109">
        <v>0</v>
      </c>
      <c r="H24" s="109">
        <v>0</v>
      </c>
      <c r="I24" s="109">
        <v>0</v>
      </c>
      <c r="J24" s="109">
        <v>0</v>
      </c>
      <c r="K24" s="109">
        <v>0</v>
      </c>
      <c r="L24" s="109">
        <v>0</v>
      </c>
      <c r="M24" s="109">
        <v>0</v>
      </c>
      <c r="N24" s="109">
        <v>0</v>
      </c>
      <c r="O24" s="109">
        <v>2938.99</v>
      </c>
      <c r="P24" s="253">
        <v>2938.99</v>
      </c>
      <c r="Q24" s="109">
        <v>0</v>
      </c>
      <c r="R24" s="109">
        <v>0</v>
      </c>
      <c r="S24" s="109">
        <v>0</v>
      </c>
      <c r="T24" s="109">
        <v>0</v>
      </c>
      <c r="U24" s="109">
        <v>0</v>
      </c>
      <c r="V24" s="109">
        <v>0</v>
      </c>
      <c r="W24" s="109">
        <v>0</v>
      </c>
      <c r="X24" s="109">
        <v>0</v>
      </c>
      <c r="Y24" s="109">
        <v>0</v>
      </c>
      <c r="Z24" s="109">
        <v>0</v>
      </c>
      <c r="AA24" s="109">
        <v>0</v>
      </c>
      <c r="AB24" s="109">
        <v>326.57</v>
      </c>
      <c r="AC24" s="253">
        <v>326.57</v>
      </c>
      <c r="AD24" s="109">
        <v>0</v>
      </c>
      <c r="AE24" s="109">
        <v>0</v>
      </c>
      <c r="AF24" s="109">
        <v>0</v>
      </c>
      <c r="AG24" s="109">
        <v>0</v>
      </c>
      <c r="AH24" s="109">
        <v>0</v>
      </c>
      <c r="AI24" s="109">
        <v>0</v>
      </c>
      <c r="AJ24" s="109">
        <v>0</v>
      </c>
      <c r="AK24" s="109">
        <v>0</v>
      </c>
      <c r="AL24" s="109">
        <v>0</v>
      </c>
      <c r="AM24" s="109">
        <v>0</v>
      </c>
      <c r="AN24" s="109">
        <v>0</v>
      </c>
      <c r="AO24" s="109">
        <v>0</v>
      </c>
      <c r="AP24" s="253">
        <v>0</v>
      </c>
      <c r="AQ24" s="109">
        <v>0</v>
      </c>
      <c r="AR24" s="109">
        <v>0</v>
      </c>
      <c r="AS24" s="109">
        <v>0</v>
      </c>
      <c r="AT24" s="109">
        <v>0</v>
      </c>
      <c r="AU24" s="109">
        <v>0</v>
      </c>
      <c r="AV24" s="109">
        <v>0</v>
      </c>
      <c r="AW24" s="109">
        <v>0</v>
      </c>
      <c r="AX24" s="109">
        <v>0</v>
      </c>
      <c r="AY24" s="109">
        <v>0</v>
      </c>
      <c r="AZ24" s="109">
        <v>0</v>
      </c>
      <c r="BA24" s="109">
        <v>0</v>
      </c>
      <c r="BB24" s="109">
        <v>0</v>
      </c>
      <c r="BC24" s="253">
        <v>0</v>
      </c>
      <c r="BD24" s="109">
        <v>0</v>
      </c>
      <c r="BE24" s="109">
        <v>0</v>
      </c>
      <c r="BF24" s="109">
        <v>0</v>
      </c>
      <c r="BG24" s="109">
        <v>0</v>
      </c>
      <c r="BH24" s="109">
        <v>0</v>
      </c>
      <c r="BI24" s="109">
        <v>0</v>
      </c>
      <c r="BJ24" s="109">
        <v>0</v>
      </c>
      <c r="BK24" s="109">
        <v>0</v>
      </c>
      <c r="BL24" s="109">
        <v>0</v>
      </c>
      <c r="BM24" s="109">
        <v>0</v>
      </c>
      <c r="BN24" s="109">
        <v>0</v>
      </c>
      <c r="BO24" s="109">
        <v>0</v>
      </c>
      <c r="BP24" s="253">
        <v>0</v>
      </c>
      <c r="BQ24" s="109">
        <v>0</v>
      </c>
      <c r="BR24" s="109">
        <v>0</v>
      </c>
      <c r="BS24" s="109">
        <v>0</v>
      </c>
      <c r="BT24" s="109">
        <v>0</v>
      </c>
      <c r="BU24" s="109">
        <v>0</v>
      </c>
      <c r="BV24" s="109">
        <v>0</v>
      </c>
      <c r="BW24" s="109">
        <v>0</v>
      </c>
      <c r="BX24" s="109">
        <v>0</v>
      </c>
      <c r="BY24" s="109">
        <v>0</v>
      </c>
      <c r="BZ24" s="109">
        <v>0</v>
      </c>
      <c r="CA24" s="109">
        <v>0</v>
      </c>
      <c r="CB24" s="109">
        <v>0</v>
      </c>
      <c r="CC24" s="253">
        <v>0</v>
      </c>
      <c r="CD24" s="109">
        <v>0</v>
      </c>
      <c r="CE24" s="109">
        <v>0</v>
      </c>
      <c r="CF24" s="109">
        <v>0</v>
      </c>
      <c r="CG24" s="109">
        <v>0</v>
      </c>
      <c r="CH24" s="109">
        <v>0</v>
      </c>
      <c r="CI24" s="109">
        <v>0</v>
      </c>
      <c r="CJ24" s="109">
        <v>0</v>
      </c>
      <c r="CK24" s="109">
        <v>0</v>
      </c>
      <c r="CL24" s="109">
        <v>0</v>
      </c>
      <c r="CM24" s="109">
        <v>0</v>
      </c>
      <c r="CN24" s="109">
        <v>0</v>
      </c>
      <c r="CO24" s="109">
        <v>0</v>
      </c>
      <c r="CP24" s="253">
        <v>0</v>
      </c>
    </row>
    <row r="25" spans="1:95" s="81" customFormat="1" ht="17.25" customHeight="1" thickBot="1" x14ac:dyDescent="0.4">
      <c r="A25" s="79"/>
      <c r="B25" s="121" t="s">
        <v>160</v>
      </c>
      <c r="C25" s="122"/>
      <c r="D25" s="122">
        <v>0</v>
      </c>
      <c r="E25" s="122">
        <v>0</v>
      </c>
      <c r="F25" s="122">
        <v>0</v>
      </c>
      <c r="G25" s="122">
        <v>0</v>
      </c>
      <c r="H25" s="122">
        <v>0</v>
      </c>
      <c r="I25" s="122">
        <v>0</v>
      </c>
      <c r="J25" s="122">
        <v>0</v>
      </c>
      <c r="K25" s="122">
        <v>0</v>
      </c>
      <c r="L25" s="122">
        <v>0</v>
      </c>
      <c r="M25" s="122">
        <v>0</v>
      </c>
      <c r="N25" s="122">
        <v>0</v>
      </c>
      <c r="O25" s="122">
        <v>2938.99</v>
      </c>
      <c r="P25" s="253">
        <v>2938.99</v>
      </c>
      <c r="Q25" s="122">
        <v>0</v>
      </c>
      <c r="R25" s="122">
        <v>0</v>
      </c>
      <c r="S25" s="122">
        <v>0</v>
      </c>
      <c r="T25" s="122">
        <v>0</v>
      </c>
      <c r="U25" s="122">
        <v>0</v>
      </c>
      <c r="V25" s="122">
        <v>0</v>
      </c>
      <c r="W25" s="122">
        <v>0</v>
      </c>
      <c r="X25" s="122">
        <v>0</v>
      </c>
      <c r="Y25" s="122">
        <v>0</v>
      </c>
      <c r="Z25" s="122">
        <v>0</v>
      </c>
      <c r="AA25" s="122">
        <v>0</v>
      </c>
      <c r="AB25" s="122">
        <v>326.57</v>
      </c>
      <c r="AC25" s="253">
        <v>326.57</v>
      </c>
      <c r="AD25" s="122">
        <v>0</v>
      </c>
      <c r="AE25" s="122">
        <v>0</v>
      </c>
      <c r="AF25" s="122">
        <v>0</v>
      </c>
      <c r="AG25" s="122">
        <v>0</v>
      </c>
      <c r="AH25" s="122">
        <v>0</v>
      </c>
      <c r="AI25" s="122">
        <v>0</v>
      </c>
      <c r="AJ25" s="122">
        <v>0</v>
      </c>
      <c r="AK25" s="122">
        <v>0</v>
      </c>
      <c r="AL25" s="122">
        <v>0</v>
      </c>
      <c r="AM25" s="122">
        <v>0</v>
      </c>
      <c r="AN25" s="122">
        <v>0</v>
      </c>
      <c r="AO25" s="122">
        <v>0</v>
      </c>
      <c r="AP25" s="253">
        <v>0</v>
      </c>
      <c r="AQ25" s="122">
        <v>0</v>
      </c>
      <c r="AR25" s="122">
        <v>0</v>
      </c>
      <c r="AS25" s="122">
        <v>0</v>
      </c>
      <c r="AT25" s="122">
        <v>0</v>
      </c>
      <c r="AU25" s="122">
        <v>0</v>
      </c>
      <c r="AV25" s="122">
        <v>0</v>
      </c>
      <c r="AW25" s="122">
        <v>0</v>
      </c>
      <c r="AX25" s="122">
        <v>0</v>
      </c>
      <c r="AY25" s="122">
        <v>0</v>
      </c>
      <c r="AZ25" s="122">
        <v>0</v>
      </c>
      <c r="BA25" s="122">
        <v>0</v>
      </c>
      <c r="BB25" s="122">
        <v>0</v>
      </c>
      <c r="BC25" s="253">
        <v>0</v>
      </c>
      <c r="BD25" s="122">
        <v>0</v>
      </c>
      <c r="BE25" s="122">
        <v>0</v>
      </c>
      <c r="BF25" s="122">
        <v>0</v>
      </c>
      <c r="BG25" s="122">
        <v>0</v>
      </c>
      <c r="BH25" s="122">
        <v>0</v>
      </c>
      <c r="BI25" s="122">
        <v>0</v>
      </c>
      <c r="BJ25" s="122">
        <v>0</v>
      </c>
      <c r="BK25" s="122">
        <v>0</v>
      </c>
      <c r="BL25" s="122">
        <v>0</v>
      </c>
      <c r="BM25" s="122">
        <v>0</v>
      </c>
      <c r="BN25" s="122">
        <v>0</v>
      </c>
      <c r="BO25" s="122">
        <v>0</v>
      </c>
      <c r="BP25" s="253">
        <v>0</v>
      </c>
      <c r="BQ25" s="122">
        <v>0</v>
      </c>
      <c r="BR25" s="122">
        <v>0</v>
      </c>
      <c r="BS25" s="122">
        <v>0</v>
      </c>
      <c r="BT25" s="122">
        <v>0</v>
      </c>
      <c r="BU25" s="122">
        <v>0</v>
      </c>
      <c r="BV25" s="122">
        <v>0</v>
      </c>
      <c r="BW25" s="122">
        <v>0</v>
      </c>
      <c r="BX25" s="122">
        <v>0</v>
      </c>
      <c r="BY25" s="122">
        <v>0</v>
      </c>
      <c r="BZ25" s="122">
        <v>0</v>
      </c>
      <c r="CA25" s="122">
        <v>0</v>
      </c>
      <c r="CB25" s="122">
        <v>0</v>
      </c>
      <c r="CC25" s="253">
        <v>0</v>
      </c>
      <c r="CD25" s="122">
        <v>0</v>
      </c>
      <c r="CE25" s="122">
        <v>0</v>
      </c>
      <c r="CF25" s="122">
        <v>0</v>
      </c>
      <c r="CG25" s="122">
        <v>0</v>
      </c>
      <c r="CH25" s="122">
        <v>0</v>
      </c>
      <c r="CI25" s="122">
        <v>0</v>
      </c>
      <c r="CJ25" s="122">
        <v>0</v>
      </c>
      <c r="CK25" s="122">
        <v>0</v>
      </c>
      <c r="CL25" s="122">
        <v>0</v>
      </c>
      <c r="CM25" s="122">
        <v>0</v>
      </c>
      <c r="CN25" s="122">
        <v>0</v>
      </c>
      <c r="CO25" s="122">
        <v>0</v>
      </c>
      <c r="CP25" s="253">
        <v>0</v>
      </c>
    </row>
    <row r="26" spans="1:95" ht="17.25" customHeight="1" x14ac:dyDescent="0.35">
      <c r="A26" s="258"/>
      <c r="B26" s="258"/>
      <c r="C26" s="258"/>
      <c r="D26" s="258"/>
      <c r="E26" s="258"/>
      <c r="F26" s="258"/>
      <c r="G26" s="258"/>
      <c r="H26" s="258"/>
      <c r="I26" s="258"/>
      <c r="J26" s="258"/>
      <c r="K26" s="258"/>
      <c r="L26" s="258"/>
      <c r="M26" s="258"/>
      <c r="N26" s="258"/>
      <c r="O26" s="258"/>
      <c r="P26" s="89"/>
      <c r="Q26" s="258"/>
      <c r="R26" s="258"/>
      <c r="S26" s="258"/>
      <c r="T26" s="258"/>
      <c r="U26" s="258"/>
      <c r="V26" s="258"/>
      <c r="W26" s="258"/>
      <c r="X26" s="258"/>
      <c r="Y26" s="258"/>
      <c r="Z26" s="258"/>
      <c r="AA26" s="258"/>
      <c r="AB26" s="258"/>
      <c r="AC26" s="89"/>
      <c r="AD26" s="98"/>
      <c r="AE26" s="98"/>
      <c r="AF26" s="98"/>
      <c r="AG26" s="98"/>
      <c r="AH26" s="98"/>
      <c r="AI26" s="98"/>
      <c r="AJ26" s="98"/>
      <c r="AK26" s="98"/>
      <c r="AL26" s="98"/>
      <c r="AM26" s="98"/>
      <c r="AN26" s="98"/>
      <c r="AO26" s="98"/>
      <c r="AP26" s="89"/>
      <c r="AQ26" s="98"/>
      <c r="AR26" s="98"/>
      <c r="AS26" s="98"/>
      <c r="AT26" s="98"/>
      <c r="AU26" s="98"/>
      <c r="AV26" s="98"/>
      <c r="AW26" s="98"/>
      <c r="AX26" s="98"/>
      <c r="AY26" s="98"/>
      <c r="AZ26" s="98"/>
      <c r="BA26" s="98"/>
      <c r="BB26" s="98"/>
      <c r="BC26" s="89"/>
      <c r="BD26" s="98"/>
      <c r="BE26" s="98"/>
      <c r="BF26" s="98"/>
      <c r="BG26" s="98"/>
      <c r="BH26" s="98"/>
      <c r="BI26" s="98"/>
      <c r="BJ26" s="98"/>
      <c r="BK26" s="98"/>
      <c r="BL26" s="98"/>
      <c r="BM26" s="98"/>
      <c r="BN26" s="98"/>
      <c r="BO26" s="98"/>
      <c r="BP26" s="89"/>
      <c r="BQ26" s="98"/>
      <c r="BR26" s="98"/>
      <c r="BS26" s="98"/>
      <c r="BT26" s="98"/>
      <c r="BU26" s="98"/>
      <c r="BV26" s="98"/>
      <c r="BW26" s="98"/>
      <c r="BX26" s="98"/>
      <c r="BY26" s="98"/>
      <c r="BZ26" s="98"/>
      <c r="CA26" s="98"/>
      <c r="CB26" s="98"/>
      <c r="CC26" s="89"/>
      <c r="CD26" s="98"/>
      <c r="CE26" s="98"/>
      <c r="CF26" s="98"/>
      <c r="CG26" s="98"/>
      <c r="CH26" s="98"/>
      <c r="CI26" s="98"/>
      <c r="CJ26" s="98"/>
      <c r="CK26" s="98"/>
      <c r="CL26" s="98"/>
      <c r="CM26" s="98"/>
      <c r="CN26" s="98"/>
      <c r="CO26" s="98"/>
      <c r="CP26" s="89"/>
    </row>
    <row r="27" spans="1:95" ht="17.25" customHeight="1" x14ac:dyDescent="0.35">
      <c r="A27" s="258"/>
      <c r="B27" s="105" t="s">
        <v>236</v>
      </c>
      <c r="C27" s="106"/>
      <c r="D27" s="106"/>
      <c r="E27" s="106"/>
      <c r="F27" s="106"/>
      <c r="G27" s="106"/>
      <c r="H27" s="105"/>
      <c r="I27" s="105"/>
      <c r="J27" s="105"/>
      <c r="K27" s="105"/>
      <c r="L27" s="105"/>
      <c r="M27" s="105"/>
      <c r="N27" s="105"/>
      <c r="O27" s="105"/>
      <c r="P27" s="90"/>
      <c r="Q27" s="106"/>
      <c r="R27" s="106"/>
      <c r="S27" s="106"/>
      <c r="T27" s="106"/>
      <c r="U27" s="105"/>
      <c r="V27" s="105"/>
      <c r="W27" s="105"/>
      <c r="X27" s="105"/>
      <c r="Y27" s="105"/>
      <c r="Z27" s="105"/>
      <c r="AA27" s="105"/>
      <c r="AB27" s="105"/>
      <c r="AC27" s="90"/>
      <c r="AD27" s="105"/>
      <c r="AE27" s="105"/>
      <c r="AF27" s="105"/>
      <c r="AG27" s="105"/>
      <c r="AH27" s="105"/>
      <c r="AI27" s="105"/>
      <c r="AJ27" s="105"/>
      <c r="AK27" s="105"/>
      <c r="AL27" s="105"/>
      <c r="AM27" s="105"/>
      <c r="AN27" s="105"/>
      <c r="AO27" s="105"/>
      <c r="AP27" s="90"/>
      <c r="AQ27" s="105"/>
      <c r="AR27" s="105"/>
      <c r="AS27" s="105"/>
      <c r="AT27" s="105"/>
      <c r="AU27" s="105"/>
      <c r="AV27" s="105"/>
      <c r="AW27" s="105"/>
      <c r="AX27" s="105"/>
      <c r="AY27" s="105"/>
      <c r="AZ27" s="105"/>
      <c r="BA27" s="105"/>
      <c r="BB27" s="105"/>
      <c r="BC27" s="90"/>
      <c r="BD27" s="105"/>
      <c r="BE27" s="105"/>
      <c r="BF27" s="105"/>
      <c r="BG27" s="105"/>
      <c r="BH27" s="105"/>
      <c r="BI27" s="105"/>
      <c r="BJ27" s="105"/>
      <c r="BK27" s="105"/>
      <c r="BL27" s="105"/>
      <c r="BM27" s="105"/>
      <c r="BN27" s="105"/>
      <c r="BO27" s="105"/>
      <c r="BP27" s="90"/>
      <c r="BQ27" s="105"/>
      <c r="BR27" s="105"/>
      <c r="BS27" s="105"/>
      <c r="BT27" s="105"/>
      <c r="BU27" s="105"/>
      <c r="BV27" s="105"/>
      <c r="BW27" s="105"/>
      <c r="BX27" s="105"/>
      <c r="BY27" s="105"/>
      <c r="BZ27" s="105"/>
      <c r="CA27" s="105"/>
      <c r="CB27" s="105"/>
      <c r="CC27" s="90"/>
      <c r="CD27" s="105"/>
      <c r="CE27" s="105"/>
      <c r="CF27" s="105"/>
      <c r="CG27" s="105"/>
      <c r="CH27" s="105"/>
      <c r="CI27" s="105"/>
      <c r="CJ27" s="105"/>
      <c r="CK27" s="105"/>
      <c r="CL27" s="105"/>
      <c r="CM27" s="105"/>
      <c r="CN27" s="105"/>
      <c r="CO27" s="105"/>
      <c r="CP27" s="90"/>
    </row>
    <row r="28" spans="1:95" ht="17.25" customHeight="1" x14ac:dyDescent="0.35">
      <c r="A28" s="258"/>
      <c r="B28" s="107" t="s">
        <v>163</v>
      </c>
      <c r="C28" s="108"/>
      <c r="D28" s="108">
        <v>0</v>
      </c>
      <c r="E28" s="108">
        <v>0</v>
      </c>
      <c r="F28" s="108">
        <v>0</v>
      </c>
      <c r="G28" s="108">
        <v>0</v>
      </c>
      <c r="H28" s="108">
        <v>0</v>
      </c>
      <c r="I28" s="108">
        <v>0</v>
      </c>
      <c r="J28" s="108">
        <v>0</v>
      </c>
      <c r="K28" s="108">
        <v>0</v>
      </c>
      <c r="L28" s="108">
        <v>0</v>
      </c>
      <c r="M28" s="108">
        <v>0</v>
      </c>
      <c r="N28" s="108">
        <v>0</v>
      </c>
      <c r="O28" s="108">
        <v>0</v>
      </c>
      <c r="P28" s="253">
        <v>0</v>
      </c>
      <c r="Q28" s="108">
        <v>0</v>
      </c>
      <c r="R28" s="108">
        <v>0</v>
      </c>
      <c r="S28" s="108">
        <v>0</v>
      </c>
      <c r="T28" s="108">
        <v>0</v>
      </c>
      <c r="U28" s="108">
        <v>0</v>
      </c>
      <c r="V28" s="108">
        <v>0</v>
      </c>
      <c r="W28" s="108">
        <v>0</v>
      </c>
      <c r="X28" s="108">
        <v>0</v>
      </c>
      <c r="Y28" s="108">
        <v>0</v>
      </c>
      <c r="Z28" s="108">
        <v>0</v>
      </c>
      <c r="AA28" s="108">
        <v>0</v>
      </c>
      <c r="AB28" s="108">
        <v>0</v>
      </c>
      <c r="AC28" s="253">
        <v>0</v>
      </c>
      <c r="AD28" s="108">
        <v>0</v>
      </c>
      <c r="AE28" s="108">
        <v>0</v>
      </c>
      <c r="AF28" s="108">
        <v>0</v>
      </c>
      <c r="AG28" s="108">
        <v>0</v>
      </c>
      <c r="AH28" s="108">
        <v>0</v>
      </c>
      <c r="AI28" s="108">
        <v>0</v>
      </c>
      <c r="AJ28" s="108">
        <v>0</v>
      </c>
      <c r="AK28" s="108">
        <v>0</v>
      </c>
      <c r="AL28" s="108">
        <v>0</v>
      </c>
      <c r="AM28" s="108">
        <v>0</v>
      </c>
      <c r="AN28" s="108">
        <v>0</v>
      </c>
      <c r="AO28" s="108">
        <v>0</v>
      </c>
      <c r="AP28" s="253">
        <v>0</v>
      </c>
      <c r="AQ28" s="108">
        <v>0</v>
      </c>
      <c r="AR28" s="108">
        <v>0</v>
      </c>
      <c r="AS28" s="108">
        <v>0</v>
      </c>
      <c r="AT28" s="108">
        <v>0</v>
      </c>
      <c r="AU28" s="108">
        <v>0</v>
      </c>
      <c r="AV28" s="108">
        <v>0</v>
      </c>
      <c r="AW28" s="108">
        <v>0</v>
      </c>
      <c r="AX28" s="108">
        <v>2500</v>
      </c>
      <c r="AY28" s="108">
        <v>17500</v>
      </c>
      <c r="AZ28" s="108">
        <v>174165</v>
      </c>
      <c r="BA28" s="108">
        <v>199998</v>
      </c>
      <c r="BB28" s="108">
        <v>224998</v>
      </c>
      <c r="BC28" s="253">
        <v>619161</v>
      </c>
      <c r="BD28" s="108">
        <v>236247.9</v>
      </c>
      <c r="BE28" s="108">
        <v>236247.9</v>
      </c>
      <c r="BF28" s="108">
        <v>236247.9</v>
      </c>
      <c r="BG28" s="108">
        <v>236247.9</v>
      </c>
      <c r="BH28" s="108">
        <v>265122.89999999997</v>
      </c>
      <c r="BI28" s="108">
        <v>316855.88333333324</v>
      </c>
      <c r="BJ28" s="108">
        <v>832605.8833333333</v>
      </c>
      <c r="BK28" s="108">
        <v>832605.8833333333</v>
      </c>
      <c r="BL28" s="108">
        <v>832605.8833333333</v>
      </c>
      <c r="BM28" s="108">
        <v>876355.8833333333</v>
      </c>
      <c r="BN28" s="108">
        <v>876355.8833333333</v>
      </c>
      <c r="BO28" s="108">
        <v>876355.8833333333</v>
      </c>
      <c r="BP28" s="253">
        <v>6653855.6833333317</v>
      </c>
      <c r="BQ28" s="108">
        <v>1145173.6775</v>
      </c>
      <c r="BR28" s="108">
        <v>1145173.6775</v>
      </c>
      <c r="BS28" s="108">
        <v>1145173.6775</v>
      </c>
      <c r="BT28" s="108">
        <v>1145173.6775</v>
      </c>
      <c r="BU28" s="108">
        <v>1145173.6775</v>
      </c>
      <c r="BV28" s="108">
        <v>1145173.6775</v>
      </c>
      <c r="BW28" s="108">
        <v>1145173.6775</v>
      </c>
      <c r="BX28" s="108">
        <v>1145173.6775</v>
      </c>
      <c r="BY28" s="108">
        <v>1145173.6775</v>
      </c>
      <c r="BZ28" s="108">
        <v>1145173.6775</v>
      </c>
      <c r="CA28" s="108">
        <v>1145173.6775</v>
      </c>
      <c r="CB28" s="108">
        <v>1145173.6775</v>
      </c>
      <c r="CC28" s="253">
        <v>13742084.130000001</v>
      </c>
      <c r="CD28" s="108">
        <v>2664932.3613749999</v>
      </c>
      <c r="CE28" s="108">
        <v>2664932.3613749999</v>
      </c>
      <c r="CF28" s="108">
        <v>2664932.3613749999</v>
      </c>
      <c r="CG28" s="108">
        <v>2664932.3613749999</v>
      </c>
      <c r="CH28" s="108">
        <v>2664932.3613749999</v>
      </c>
      <c r="CI28" s="108">
        <v>2664932.3613749999</v>
      </c>
      <c r="CJ28" s="108">
        <v>2664932.3613749999</v>
      </c>
      <c r="CK28" s="108">
        <v>2664932.3613749999</v>
      </c>
      <c r="CL28" s="108">
        <v>2664932.3613749999</v>
      </c>
      <c r="CM28" s="108">
        <v>2664932.3613749999</v>
      </c>
      <c r="CN28" s="108">
        <v>2664932.3613749999</v>
      </c>
      <c r="CO28" s="108">
        <v>2664932.3613749999</v>
      </c>
      <c r="CP28" s="253">
        <v>31979188.3365</v>
      </c>
    </row>
    <row r="29" spans="1:95" ht="17.25" customHeight="1" x14ac:dyDescent="0.35">
      <c r="A29" s="258"/>
      <c r="B29" s="107" t="s">
        <v>237</v>
      </c>
      <c r="C29" s="108"/>
      <c r="D29" s="108">
        <v>0</v>
      </c>
      <c r="E29" s="108">
        <v>0</v>
      </c>
      <c r="F29" s="108">
        <v>0</v>
      </c>
      <c r="G29" s="108">
        <v>0</v>
      </c>
      <c r="H29" s="108">
        <v>0</v>
      </c>
      <c r="I29" s="108">
        <v>0</v>
      </c>
      <c r="J29" s="108">
        <v>0</v>
      </c>
      <c r="K29" s="108">
        <v>0</v>
      </c>
      <c r="L29" s="108">
        <v>0</v>
      </c>
      <c r="M29" s="108">
        <v>0</v>
      </c>
      <c r="N29" s="108">
        <v>0</v>
      </c>
      <c r="O29" s="108">
        <v>0</v>
      </c>
      <c r="P29" s="253">
        <v>0</v>
      </c>
      <c r="Q29" s="108">
        <v>0</v>
      </c>
      <c r="R29" s="108">
        <v>0</v>
      </c>
      <c r="S29" s="108">
        <v>0</v>
      </c>
      <c r="T29" s="108">
        <v>0</v>
      </c>
      <c r="U29" s="108">
        <v>0</v>
      </c>
      <c r="V29" s="108">
        <v>0</v>
      </c>
      <c r="W29" s="108">
        <v>0</v>
      </c>
      <c r="X29" s="108">
        <v>0</v>
      </c>
      <c r="Y29" s="108">
        <v>0</v>
      </c>
      <c r="Z29" s="108">
        <v>0</v>
      </c>
      <c r="AA29" s="108">
        <v>0</v>
      </c>
      <c r="AB29" s="108">
        <v>0</v>
      </c>
      <c r="AC29" s="253">
        <v>0</v>
      </c>
      <c r="AD29" s="108">
        <v>0</v>
      </c>
      <c r="AE29" s="108">
        <v>0</v>
      </c>
      <c r="AF29" s="108">
        <v>0</v>
      </c>
      <c r="AG29" s="108">
        <v>1437.5</v>
      </c>
      <c r="AH29" s="108">
        <v>1437.5</v>
      </c>
      <c r="AI29" s="108">
        <v>1437.5</v>
      </c>
      <c r="AJ29" s="108">
        <v>4312.5</v>
      </c>
      <c r="AK29" s="108">
        <v>4312.5</v>
      </c>
      <c r="AL29" s="108">
        <v>4312.5</v>
      </c>
      <c r="AM29" s="108">
        <v>5952.5</v>
      </c>
      <c r="AN29" s="108">
        <v>5952.5</v>
      </c>
      <c r="AO29" s="108">
        <v>5952.5</v>
      </c>
      <c r="AP29" s="253">
        <v>35107.5</v>
      </c>
      <c r="AQ29" s="108">
        <v>0</v>
      </c>
      <c r="AR29" s="108">
        <v>0</v>
      </c>
      <c r="AS29" s="108">
        <v>0</v>
      </c>
      <c r="AT29" s="108">
        <v>0</v>
      </c>
      <c r="AU29" s="108">
        <v>0</v>
      </c>
      <c r="AV29" s="108">
        <v>0</v>
      </c>
      <c r="AW29" s="108">
        <v>12500.002943005144</v>
      </c>
      <c r="AX29" s="108">
        <v>12500.002943005144</v>
      </c>
      <c r="AY29" s="108">
        <v>12500.002943005144</v>
      </c>
      <c r="AZ29" s="108">
        <v>137499.99804910217</v>
      </c>
      <c r="BA29" s="108">
        <v>137499.99804910217</v>
      </c>
      <c r="BB29" s="108">
        <v>137499.99804910217</v>
      </c>
      <c r="BC29" s="253">
        <v>450000.00297632196</v>
      </c>
      <c r="BD29" s="108">
        <v>0</v>
      </c>
      <c r="BE29" s="108">
        <v>0</v>
      </c>
      <c r="BF29" s="108">
        <v>185970.63622922992</v>
      </c>
      <c r="BG29" s="108">
        <v>0</v>
      </c>
      <c r="BH29" s="108">
        <v>0</v>
      </c>
      <c r="BI29" s="108">
        <v>190524.89219629107</v>
      </c>
      <c r="BJ29" s="108">
        <v>0</v>
      </c>
      <c r="BK29" s="108">
        <v>0</v>
      </c>
      <c r="BL29" s="108">
        <v>2573661.58991529</v>
      </c>
      <c r="BM29" s="108">
        <v>0</v>
      </c>
      <c r="BN29" s="108">
        <v>0</v>
      </c>
      <c r="BO29" s="108">
        <v>3184842.9397358471</v>
      </c>
      <c r="BP29" s="253">
        <v>6135000.0580766574</v>
      </c>
      <c r="BQ29" s="108">
        <v>59320.837955544528</v>
      </c>
      <c r="BR29" s="108">
        <v>59320.837955544528</v>
      </c>
      <c r="BS29" s="108">
        <v>59320.837955544528</v>
      </c>
      <c r="BT29" s="108">
        <v>1733943.5186103045</v>
      </c>
      <c r="BU29" s="108">
        <v>1733943.5186103045</v>
      </c>
      <c r="BV29" s="108">
        <v>1733943.5186103045</v>
      </c>
      <c r="BW29" s="108">
        <v>2363191.3740364658</v>
      </c>
      <c r="BX29" s="108">
        <v>2363191.3740364658</v>
      </c>
      <c r="BY29" s="108">
        <v>2363191.3740364658</v>
      </c>
      <c r="BZ29" s="108">
        <v>1536044.2767876575</v>
      </c>
      <c r="CA29" s="108">
        <v>1536044.2767876575</v>
      </c>
      <c r="CB29" s="108">
        <v>1536044.2767876575</v>
      </c>
      <c r="CC29" s="253">
        <v>17077500.022169914</v>
      </c>
      <c r="CD29" s="108">
        <v>537876.93523592094</v>
      </c>
      <c r="CE29" s="108">
        <v>537876.93523592094</v>
      </c>
      <c r="CF29" s="108">
        <v>537876.93523592094</v>
      </c>
      <c r="CG29" s="108">
        <v>4184157.6071327119</v>
      </c>
      <c r="CH29" s="108">
        <v>4184157.6071327119</v>
      </c>
      <c r="CI29" s="108">
        <v>4184157.6071327119</v>
      </c>
      <c r="CJ29" s="108">
        <v>7080142.5237799035</v>
      </c>
      <c r="CK29" s="108">
        <v>7080142.5237799035</v>
      </c>
      <c r="CL29" s="108">
        <v>7080142.5237799035</v>
      </c>
      <c r="CM29" s="108">
        <v>4212822.9099727049</v>
      </c>
      <c r="CN29" s="108">
        <v>4212822.9099727049</v>
      </c>
      <c r="CO29" s="108">
        <v>4212822.9099727049</v>
      </c>
      <c r="CP29" s="253">
        <v>48044999.928363726</v>
      </c>
    </row>
    <row r="30" spans="1:95" ht="17.25" customHeight="1" x14ac:dyDescent="0.35">
      <c r="A30" s="258"/>
      <c r="B30" s="107" t="s">
        <v>165</v>
      </c>
      <c r="C30" s="108"/>
      <c r="D30" s="108">
        <v>0</v>
      </c>
      <c r="E30" s="108">
        <v>0</v>
      </c>
      <c r="F30" s="108">
        <v>0</v>
      </c>
      <c r="G30" s="108">
        <v>0</v>
      </c>
      <c r="H30" s="108">
        <v>0</v>
      </c>
      <c r="I30" s="108">
        <v>0</v>
      </c>
      <c r="J30" s="108">
        <v>0</v>
      </c>
      <c r="K30" s="108">
        <v>0</v>
      </c>
      <c r="L30" s="108">
        <v>0</v>
      </c>
      <c r="M30" s="108">
        <v>0</v>
      </c>
      <c r="N30" s="108">
        <v>0</v>
      </c>
      <c r="O30" s="108">
        <v>0</v>
      </c>
      <c r="P30" s="253">
        <v>0</v>
      </c>
      <c r="Q30" s="108">
        <v>0</v>
      </c>
      <c r="R30" s="108">
        <v>0</v>
      </c>
      <c r="S30" s="108">
        <v>0</v>
      </c>
      <c r="T30" s="108">
        <v>0</v>
      </c>
      <c r="U30" s="108">
        <v>0</v>
      </c>
      <c r="V30" s="108">
        <v>0</v>
      </c>
      <c r="W30" s="108">
        <v>0</v>
      </c>
      <c r="X30" s="108">
        <v>0</v>
      </c>
      <c r="Y30" s="108">
        <v>0</v>
      </c>
      <c r="Z30" s="108">
        <v>0</v>
      </c>
      <c r="AA30" s="108">
        <v>0</v>
      </c>
      <c r="AB30" s="108">
        <v>0</v>
      </c>
      <c r="AC30" s="253">
        <v>0</v>
      </c>
      <c r="AD30" s="108">
        <v>0</v>
      </c>
      <c r="AE30" s="108">
        <v>0</v>
      </c>
      <c r="AF30" s="108">
        <v>0</v>
      </c>
      <c r="AG30" s="108">
        <v>0</v>
      </c>
      <c r="AH30" s="108">
        <v>0</v>
      </c>
      <c r="AI30" s="108">
        <v>0</v>
      </c>
      <c r="AJ30" s="108">
        <v>0</v>
      </c>
      <c r="AK30" s="108">
        <v>0</v>
      </c>
      <c r="AL30" s="108">
        <v>0</v>
      </c>
      <c r="AM30" s="108">
        <v>0</v>
      </c>
      <c r="AN30" s="108">
        <v>0</v>
      </c>
      <c r="AO30" s="108">
        <v>0</v>
      </c>
      <c r="AP30" s="253">
        <v>0</v>
      </c>
      <c r="AQ30" s="108">
        <v>0</v>
      </c>
      <c r="AR30" s="108">
        <v>0</v>
      </c>
      <c r="AS30" s="108">
        <v>0</v>
      </c>
      <c r="AT30" s="108">
        <v>0</v>
      </c>
      <c r="AU30" s="108">
        <v>0</v>
      </c>
      <c r="AV30" s="108">
        <v>0</v>
      </c>
      <c r="AW30" s="108">
        <v>0</v>
      </c>
      <c r="AX30" s="108">
        <v>2090</v>
      </c>
      <c r="AY30" s="108">
        <v>4180</v>
      </c>
      <c r="AZ30" s="108">
        <v>41800</v>
      </c>
      <c r="BA30" s="108">
        <v>48070</v>
      </c>
      <c r="BB30" s="108">
        <v>52250</v>
      </c>
      <c r="BC30" s="253">
        <v>148390</v>
      </c>
      <c r="BD30" s="108">
        <v>52250</v>
      </c>
      <c r="BE30" s="108">
        <v>52250</v>
      </c>
      <c r="BF30" s="108">
        <v>52250</v>
      </c>
      <c r="BG30" s="108">
        <v>52250</v>
      </c>
      <c r="BH30" s="108">
        <v>56430</v>
      </c>
      <c r="BI30" s="108">
        <v>62700</v>
      </c>
      <c r="BJ30" s="108">
        <v>64790</v>
      </c>
      <c r="BK30" s="108">
        <v>64790</v>
      </c>
      <c r="BL30" s="108">
        <v>64790</v>
      </c>
      <c r="BM30" s="108">
        <v>66880</v>
      </c>
      <c r="BN30" s="108">
        <v>66880</v>
      </c>
      <c r="BO30" s="108">
        <v>66880</v>
      </c>
      <c r="BP30" s="253">
        <v>723140</v>
      </c>
      <c r="BQ30" s="108">
        <v>66880</v>
      </c>
      <c r="BR30" s="108">
        <v>66880</v>
      </c>
      <c r="BS30" s="108">
        <v>66880</v>
      </c>
      <c r="BT30" s="108">
        <v>66880</v>
      </c>
      <c r="BU30" s="108">
        <v>66880</v>
      </c>
      <c r="BV30" s="108">
        <v>66880</v>
      </c>
      <c r="BW30" s="108">
        <v>66880</v>
      </c>
      <c r="BX30" s="108">
        <v>66880</v>
      </c>
      <c r="BY30" s="108">
        <v>66880</v>
      </c>
      <c r="BZ30" s="108">
        <v>66880</v>
      </c>
      <c r="CA30" s="108">
        <v>66880</v>
      </c>
      <c r="CB30" s="108">
        <v>66880</v>
      </c>
      <c r="CC30" s="253">
        <v>802560</v>
      </c>
      <c r="CD30" s="108">
        <v>66880</v>
      </c>
      <c r="CE30" s="108">
        <v>66880</v>
      </c>
      <c r="CF30" s="108">
        <v>66880</v>
      </c>
      <c r="CG30" s="108">
        <v>66880</v>
      </c>
      <c r="CH30" s="108">
        <v>66880</v>
      </c>
      <c r="CI30" s="108">
        <v>66880</v>
      </c>
      <c r="CJ30" s="108">
        <v>66880</v>
      </c>
      <c r="CK30" s="108">
        <v>66880</v>
      </c>
      <c r="CL30" s="108">
        <v>66880</v>
      </c>
      <c r="CM30" s="108">
        <v>66880</v>
      </c>
      <c r="CN30" s="108">
        <v>66880</v>
      </c>
      <c r="CO30" s="108">
        <v>66880</v>
      </c>
      <c r="CP30" s="253">
        <v>802560</v>
      </c>
    </row>
    <row r="31" spans="1:95" ht="17.25" customHeight="1" x14ac:dyDescent="0.35">
      <c r="A31" s="258"/>
      <c r="B31" s="252" t="s">
        <v>166</v>
      </c>
      <c r="C31" s="108"/>
      <c r="D31" s="108">
        <v>0</v>
      </c>
      <c r="E31" s="108">
        <v>0</v>
      </c>
      <c r="F31" s="108">
        <v>0</v>
      </c>
      <c r="G31" s="108">
        <v>0</v>
      </c>
      <c r="H31" s="108">
        <v>0</v>
      </c>
      <c r="I31" s="108">
        <v>0</v>
      </c>
      <c r="J31" s="108">
        <v>0</v>
      </c>
      <c r="K31" s="108">
        <v>0</v>
      </c>
      <c r="L31" s="108">
        <v>0</v>
      </c>
      <c r="M31" s="108">
        <v>0</v>
      </c>
      <c r="N31" s="108">
        <v>0</v>
      </c>
      <c r="O31" s="108">
        <v>0</v>
      </c>
      <c r="P31" s="253">
        <v>0</v>
      </c>
      <c r="Q31" s="108">
        <v>0</v>
      </c>
      <c r="R31" s="108">
        <v>0</v>
      </c>
      <c r="S31" s="108">
        <v>0</v>
      </c>
      <c r="T31" s="108">
        <v>0</v>
      </c>
      <c r="U31" s="108">
        <v>0</v>
      </c>
      <c r="V31" s="108">
        <v>0</v>
      </c>
      <c r="W31" s="108">
        <v>0</v>
      </c>
      <c r="X31" s="108">
        <v>0</v>
      </c>
      <c r="Y31" s="108">
        <v>0</v>
      </c>
      <c r="Z31" s="108">
        <v>0</v>
      </c>
      <c r="AA31" s="108">
        <v>0</v>
      </c>
      <c r="AB31" s="108">
        <v>0</v>
      </c>
      <c r="AC31" s="253">
        <v>0</v>
      </c>
      <c r="AD31" s="108">
        <v>0</v>
      </c>
      <c r="AE31" s="108">
        <v>0</v>
      </c>
      <c r="AF31" s="108">
        <v>0</v>
      </c>
      <c r="AG31" s="108">
        <v>0</v>
      </c>
      <c r="AH31" s="108">
        <v>0</v>
      </c>
      <c r="AI31" s="108">
        <v>0</v>
      </c>
      <c r="AJ31" s="108">
        <v>0</v>
      </c>
      <c r="AK31" s="108">
        <v>0</v>
      </c>
      <c r="AL31" s="108">
        <v>0</v>
      </c>
      <c r="AM31" s="108">
        <v>0</v>
      </c>
      <c r="AN31" s="108">
        <v>0</v>
      </c>
      <c r="AO31" s="108">
        <v>0</v>
      </c>
      <c r="AP31" s="253">
        <v>0</v>
      </c>
      <c r="AQ31" s="108">
        <v>0</v>
      </c>
      <c r="AR31" s="108">
        <v>0</v>
      </c>
      <c r="AS31" s="108">
        <v>0</v>
      </c>
      <c r="AT31" s="108">
        <v>0</v>
      </c>
      <c r="AU31" s="108">
        <v>0</v>
      </c>
      <c r="AV31" s="108">
        <v>0</v>
      </c>
      <c r="AW31" s="108">
        <v>0</v>
      </c>
      <c r="AX31" s="108">
        <v>857.75</v>
      </c>
      <c r="AY31" s="108">
        <v>3834.25</v>
      </c>
      <c r="AZ31" s="108">
        <v>38200.967499999999</v>
      </c>
      <c r="BA31" s="108">
        <v>43881.661</v>
      </c>
      <c r="BB31" s="108">
        <v>48987.161</v>
      </c>
      <c r="BC31" s="253">
        <v>135761.78949999998</v>
      </c>
      <c r="BD31" s="108">
        <v>50894.019050000003</v>
      </c>
      <c r="BE31" s="108">
        <v>50894.019050000003</v>
      </c>
      <c r="BF31" s="108">
        <v>50894.019050000003</v>
      </c>
      <c r="BG31" s="108">
        <v>50894.019050000003</v>
      </c>
      <c r="BH31" s="108">
        <v>56656.331549999995</v>
      </c>
      <c r="BI31" s="108">
        <v>66727.072224999982</v>
      </c>
      <c r="BJ31" s="108">
        <v>154580.69722499998</v>
      </c>
      <c r="BK31" s="108">
        <v>154580.69722499998</v>
      </c>
      <c r="BL31" s="108">
        <v>154580.69722499998</v>
      </c>
      <c r="BM31" s="108">
        <v>162430.32222499998</v>
      </c>
      <c r="BN31" s="108">
        <v>162430.32222499998</v>
      </c>
      <c r="BO31" s="108">
        <v>162430.32222499998</v>
      </c>
      <c r="BP31" s="253">
        <v>1277992.5383250001</v>
      </c>
      <c r="BQ31" s="108">
        <v>207994.93833625002</v>
      </c>
      <c r="BR31" s="108">
        <v>207994.93833625002</v>
      </c>
      <c r="BS31" s="108">
        <v>207994.93833625002</v>
      </c>
      <c r="BT31" s="108">
        <v>207994.93833625002</v>
      </c>
      <c r="BU31" s="108">
        <v>207994.93833625002</v>
      </c>
      <c r="BV31" s="108">
        <v>207994.93833625002</v>
      </c>
      <c r="BW31" s="108">
        <v>207994.93833625002</v>
      </c>
      <c r="BX31" s="108">
        <v>207994.93833625002</v>
      </c>
      <c r="BY31" s="108">
        <v>207994.93833625002</v>
      </c>
      <c r="BZ31" s="108">
        <v>207994.93833625002</v>
      </c>
      <c r="CA31" s="108">
        <v>207994.93833625002</v>
      </c>
      <c r="CB31" s="108">
        <v>207994.93833625002</v>
      </c>
      <c r="CC31" s="253">
        <v>2495939.2600349998</v>
      </c>
      <c r="CD31" s="108">
        <v>465594.03525306244</v>
      </c>
      <c r="CE31" s="108">
        <v>465594.03525306244</v>
      </c>
      <c r="CF31" s="108">
        <v>465594.03525306244</v>
      </c>
      <c r="CG31" s="108">
        <v>465594.03525306244</v>
      </c>
      <c r="CH31" s="108">
        <v>465594.03525306244</v>
      </c>
      <c r="CI31" s="108">
        <v>465594.03525306244</v>
      </c>
      <c r="CJ31" s="108">
        <v>465594.03525306244</v>
      </c>
      <c r="CK31" s="108">
        <v>465594.03525306244</v>
      </c>
      <c r="CL31" s="108">
        <v>465594.03525306244</v>
      </c>
      <c r="CM31" s="108">
        <v>465594.03525306244</v>
      </c>
      <c r="CN31" s="108">
        <v>465594.03525306244</v>
      </c>
      <c r="CO31" s="108">
        <v>465594.03525306244</v>
      </c>
      <c r="CP31" s="253">
        <v>5587128.4230367504</v>
      </c>
    </row>
    <row r="32" spans="1:95" ht="17.25" customHeight="1" x14ac:dyDescent="0.35">
      <c r="A32" s="258"/>
      <c r="B32" s="3" t="s">
        <v>167</v>
      </c>
      <c r="C32" s="108"/>
      <c r="D32" s="108">
        <v>0</v>
      </c>
      <c r="E32" s="108">
        <v>0</v>
      </c>
      <c r="F32" s="108">
        <v>0</v>
      </c>
      <c r="G32" s="108">
        <v>0</v>
      </c>
      <c r="H32" s="108">
        <v>0</v>
      </c>
      <c r="I32" s="108">
        <v>0</v>
      </c>
      <c r="J32" s="108">
        <v>0</v>
      </c>
      <c r="K32" s="108">
        <v>0</v>
      </c>
      <c r="L32" s="108">
        <v>0</v>
      </c>
      <c r="M32" s="108">
        <v>0</v>
      </c>
      <c r="N32" s="108">
        <v>0</v>
      </c>
      <c r="O32" s="108">
        <v>17911.46</v>
      </c>
      <c r="P32" s="253">
        <v>17911.46</v>
      </c>
      <c r="Q32" s="108">
        <v>0</v>
      </c>
      <c r="R32" s="108">
        <v>0</v>
      </c>
      <c r="S32" s="108">
        <v>0</v>
      </c>
      <c r="T32" s="108">
        <v>0</v>
      </c>
      <c r="U32" s="108">
        <v>0</v>
      </c>
      <c r="V32" s="108">
        <v>0</v>
      </c>
      <c r="W32" s="108">
        <v>0</v>
      </c>
      <c r="X32" s="108">
        <v>0</v>
      </c>
      <c r="Y32" s="108">
        <v>0</v>
      </c>
      <c r="Z32" s="108">
        <v>0</v>
      </c>
      <c r="AA32" s="108">
        <v>0</v>
      </c>
      <c r="AB32" s="108">
        <v>13747.21</v>
      </c>
      <c r="AC32" s="253">
        <v>13747.21</v>
      </c>
      <c r="AD32" s="108">
        <v>0</v>
      </c>
      <c r="AE32" s="108">
        <v>0</v>
      </c>
      <c r="AF32" s="108">
        <v>0</v>
      </c>
      <c r="AG32" s="108">
        <v>0</v>
      </c>
      <c r="AH32" s="108">
        <v>0</v>
      </c>
      <c r="AI32" s="108">
        <v>0</v>
      </c>
      <c r="AJ32" s="108">
        <v>0</v>
      </c>
      <c r="AK32" s="108">
        <v>0</v>
      </c>
      <c r="AL32" s="108">
        <v>0</v>
      </c>
      <c r="AM32" s="108">
        <v>0</v>
      </c>
      <c r="AN32" s="108">
        <v>0</v>
      </c>
      <c r="AO32" s="108">
        <v>52440</v>
      </c>
      <c r="AP32" s="253">
        <v>52440</v>
      </c>
      <c r="AQ32" s="108">
        <v>0</v>
      </c>
      <c r="AR32" s="108">
        <v>0</v>
      </c>
      <c r="AS32" s="108">
        <v>0</v>
      </c>
      <c r="AT32" s="108">
        <v>0</v>
      </c>
      <c r="AU32" s="108">
        <v>0</v>
      </c>
      <c r="AV32" s="108">
        <v>0</v>
      </c>
      <c r="AW32" s="108">
        <v>0</v>
      </c>
      <c r="AX32" s="108">
        <v>1500</v>
      </c>
      <c r="AY32" s="108">
        <v>1500</v>
      </c>
      <c r="AZ32" s="108">
        <v>27000</v>
      </c>
      <c r="BA32" s="108">
        <v>4500</v>
      </c>
      <c r="BB32" s="108">
        <v>3000</v>
      </c>
      <c r="BC32" s="253">
        <v>37500</v>
      </c>
      <c r="BD32" s="108">
        <v>0</v>
      </c>
      <c r="BE32" s="108">
        <v>0</v>
      </c>
      <c r="BF32" s="108">
        <v>0</v>
      </c>
      <c r="BG32" s="108">
        <v>0</v>
      </c>
      <c r="BH32" s="108">
        <v>3000</v>
      </c>
      <c r="BI32" s="108">
        <v>4500</v>
      </c>
      <c r="BJ32" s="108">
        <v>1500</v>
      </c>
      <c r="BK32" s="108">
        <v>0</v>
      </c>
      <c r="BL32" s="108">
        <v>0</v>
      </c>
      <c r="BM32" s="108">
        <v>1500</v>
      </c>
      <c r="BN32" s="108">
        <v>0</v>
      </c>
      <c r="BO32" s="108">
        <v>0</v>
      </c>
      <c r="BP32" s="253">
        <v>10500</v>
      </c>
      <c r="BQ32" s="108">
        <v>0</v>
      </c>
      <c r="BR32" s="108">
        <v>0</v>
      </c>
      <c r="BS32" s="108">
        <v>0</v>
      </c>
      <c r="BT32" s="108">
        <v>0</v>
      </c>
      <c r="BU32" s="108">
        <v>0</v>
      </c>
      <c r="BV32" s="108">
        <v>0</v>
      </c>
      <c r="BW32" s="108">
        <v>0</v>
      </c>
      <c r="BX32" s="108">
        <v>0</v>
      </c>
      <c r="BY32" s="108">
        <v>0</v>
      </c>
      <c r="BZ32" s="108">
        <v>0</v>
      </c>
      <c r="CA32" s="108">
        <v>0</v>
      </c>
      <c r="CB32" s="108">
        <v>-0.5</v>
      </c>
      <c r="CC32" s="253">
        <v>-0.5</v>
      </c>
      <c r="CD32" s="108">
        <v>-0.51500000000000001</v>
      </c>
      <c r="CE32" s="108">
        <v>-0.51500000000000001</v>
      </c>
      <c r="CF32" s="108">
        <v>-0.51500000000000001</v>
      </c>
      <c r="CG32" s="108">
        <v>-0.51500000000000001</v>
      </c>
      <c r="CH32" s="108">
        <v>-0.51500000000000001</v>
      </c>
      <c r="CI32" s="108">
        <v>-0.51500000000000001</v>
      </c>
      <c r="CJ32" s="108">
        <v>-0.51500000000000001</v>
      </c>
      <c r="CK32" s="108">
        <v>-0.51500000000000001</v>
      </c>
      <c r="CL32" s="108">
        <v>-0.51500000000000001</v>
      </c>
      <c r="CM32" s="108">
        <v>-0.51500000000000001</v>
      </c>
      <c r="CN32" s="108">
        <v>-0.51500000000000001</v>
      </c>
      <c r="CO32" s="108">
        <v>5.4850000000000003</v>
      </c>
      <c r="CP32" s="253">
        <v>-0.17999999999999883</v>
      </c>
    </row>
    <row r="33" spans="1:94" ht="17.25" customHeight="1" x14ac:dyDescent="0.35">
      <c r="A33" s="258"/>
      <c r="B33" s="3" t="s">
        <v>132</v>
      </c>
      <c r="C33" s="108"/>
      <c r="D33" s="108">
        <v>0</v>
      </c>
      <c r="E33" s="108">
        <v>0</v>
      </c>
      <c r="F33" s="108">
        <v>0</v>
      </c>
      <c r="G33" s="108">
        <v>0</v>
      </c>
      <c r="H33" s="108">
        <v>0</v>
      </c>
      <c r="I33" s="108">
        <v>0</v>
      </c>
      <c r="J33" s="108">
        <v>0</v>
      </c>
      <c r="K33" s="108">
        <v>0</v>
      </c>
      <c r="L33" s="108">
        <v>0</v>
      </c>
      <c r="M33" s="108">
        <v>0</v>
      </c>
      <c r="N33" s="108">
        <v>0</v>
      </c>
      <c r="O33" s="108">
        <v>112717.15</v>
      </c>
      <c r="P33" s="253">
        <v>112717.15</v>
      </c>
      <c r="Q33" s="108">
        <v>0</v>
      </c>
      <c r="R33" s="108">
        <v>0</v>
      </c>
      <c r="S33" s="108">
        <v>0</v>
      </c>
      <c r="T33" s="108">
        <v>0</v>
      </c>
      <c r="U33" s="108">
        <v>0</v>
      </c>
      <c r="V33" s="108">
        <v>0</v>
      </c>
      <c r="W33" s="108">
        <v>0</v>
      </c>
      <c r="X33" s="108">
        <v>0</v>
      </c>
      <c r="Y33" s="108">
        <v>0</v>
      </c>
      <c r="Z33" s="108">
        <v>0</v>
      </c>
      <c r="AA33" s="108">
        <v>0</v>
      </c>
      <c r="AB33" s="108">
        <v>38305.979999999996</v>
      </c>
      <c r="AC33" s="253">
        <v>38305.979999999996</v>
      </c>
      <c r="AD33" s="108">
        <v>0</v>
      </c>
      <c r="AE33" s="108">
        <v>0</v>
      </c>
      <c r="AF33" s="108">
        <v>0</v>
      </c>
      <c r="AG33" s="108">
        <v>0</v>
      </c>
      <c r="AH33" s="108">
        <v>0</v>
      </c>
      <c r="AI33" s="108">
        <v>0</v>
      </c>
      <c r="AJ33" s="108">
        <v>0</v>
      </c>
      <c r="AK33" s="108">
        <v>0</v>
      </c>
      <c r="AL33" s="108">
        <v>0</v>
      </c>
      <c r="AM33" s="108">
        <v>20000</v>
      </c>
      <c r="AN33" s="108">
        <v>74510.28</v>
      </c>
      <c r="AO33" s="108">
        <v>26391</v>
      </c>
      <c r="AP33" s="253">
        <v>120901.28</v>
      </c>
      <c r="AQ33" s="108">
        <v>8431.6500000000015</v>
      </c>
      <c r="AR33" s="108">
        <v>23431.65</v>
      </c>
      <c r="AS33" s="108">
        <v>23431.65</v>
      </c>
      <c r="AT33" s="108">
        <v>23431.65</v>
      </c>
      <c r="AU33" s="108">
        <v>23431.65</v>
      </c>
      <c r="AV33" s="108">
        <v>23431.65</v>
      </c>
      <c r="AW33" s="108">
        <v>23431.65</v>
      </c>
      <c r="AX33" s="108">
        <v>23431.65</v>
      </c>
      <c r="AY33" s="108">
        <v>23431.65</v>
      </c>
      <c r="AZ33" s="108">
        <v>23431.65</v>
      </c>
      <c r="BA33" s="108">
        <v>23431.65</v>
      </c>
      <c r="BB33" s="108">
        <v>23426.65</v>
      </c>
      <c r="BC33" s="253">
        <v>266174.8</v>
      </c>
      <c r="BD33" s="108">
        <v>63654.647499999999</v>
      </c>
      <c r="BE33" s="108">
        <v>63654.647499999999</v>
      </c>
      <c r="BF33" s="108">
        <v>63654.647499999999</v>
      </c>
      <c r="BG33" s="108">
        <v>63654.647499999999</v>
      </c>
      <c r="BH33" s="108">
        <v>63654.647499999999</v>
      </c>
      <c r="BI33" s="108">
        <v>63654.647499999999</v>
      </c>
      <c r="BJ33" s="108">
        <v>63654.647499999999</v>
      </c>
      <c r="BK33" s="108">
        <v>63654.647499999999</v>
      </c>
      <c r="BL33" s="108">
        <v>63654.647499999999</v>
      </c>
      <c r="BM33" s="108">
        <v>63654.647499999999</v>
      </c>
      <c r="BN33" s="108">
        <v>63654.647499999999</v>
      </c>
      <c r="BO33" s="108">
        <v>63655.647499999999</v>
      </c>
      <c r="BP33" s="253">
        <v>763856.7699999999</v>
      </c>
      <c r="BQ33" s="108">
        <v>73203.994624999992</v>
      </c>
      <c r="BR33" s="108">
        <v>73203.994624999992</v>
      </c>
      <c r="BS33" s="108">
        <v>73203.994624999992</v>
      </c>
      <c r="BT33" s="108">
        <v>73203.994624999992</v>
      </c>
      <c r="BU33" s="108">
        <v>73203.994624999992</v>
      </c>
      <c r="BV33" s="108">
        <v>73203.994624999992</v>
      </c>
      <c r="BW33" s="108">
        <v>73203.994624999992</v>
      </c>
      <c r="BX33" s="108">
        <v>73203.994624999992</v>
      </c>
      <c r="BY33" s="108">
        <v>73203.994624999992</v>
      </c>
      <c r="BZ33" s="108">
        <v>73203.994624999992</v>
      </c>
      <c r="CA33" s="108">
        <v>73203.994624999992</v>
      </c>
      <c r="CB33" s="108">
        <v>73188.994624999992</v>
      </c>
      <c r="CC33" s="253">
        <v>878432.93550000014</v>
      </c>
      <c r="CD33" s="108">
        <v>84167.343818749985</v>
      </c>
      <c r="CE33" s="108">
        <v>84167.343818749985</v>
      </c>
      <c r="CF33" s="108">
        <v>84167.343818749985</v>
      </c>
      <c r="CG33" s="108">
        <v>84167.343818749985</v>
      </c>
      <c r="CH33" s="108">
        <v>84167.343818749985</v>
      </c>
      <c r="CI33" s="108">
        <v>84167.343818749985</v>
      </c>
      <c r="CJ33" s="108">
        <v>84167.343818749985</v>
      </c>
      <c r="CK33" s="108">
        <v>84167.343818749985</v>
      </c>
      <c r="CL33" s="108">
        <v>84167.343818749985</v>
      </c>
      <c r="CM33" s="108">
        <v>84167.343818749985</v>
      </c>
      <c r="CN33" s="108">
        <v>84167.343818749985</v>
      </c>
      <c r="CO33" s="108">
        <v>84353.343818749985</v>
      </c>
      <c r="CP33" s="253">
        <v>1010194.1258249999</v>
      </c>
    </row>
    <row r="34" spans="1:94" ht="17.25" customHeight="1" x14ac:dyDescent="0.35">
      <c r="A34" s="258"/>
      <c r="B34" s="3" t="s">
        <v>168</v>
      </c>
      <c r="C34" s="108"/>
      <c r="D34" s="108">
        <v>0</v>
      </c>
      <c r="E34" s="108">
        <v>0</v>
      </c>
      <c r="F34" s="108">
        <v>0</v>
      </c>
      <c r="G34" s="108">
        <v>0</v>
      </c>
      <c r="H34" s="108">
        <v>0</v>
      </c>
      <c r="I34" s="108">
        <v>0</v>
      </c>
      <c r="J34" s="108">
        <v>0</v>
      </c>
      <c r="K34" s="108">
        <v>0</v>
      </c>
      <c r="L34" s="108">
        <v>0</v>
      </c>
      <c r="M34" s="108">
        <v>0</v>
      </c>
      <c r="N34" s="108">
        <v>0</v>
      </c>
      <c r="O34" s="108">
        <v>24748.05</v>
      </c>
      <c r="P34" s="253">
        <v>24748.05</v>
      </c>
      <c r="Q34" s="108">
        <v>0</v>
      </c>
      <c r="R34" s="108">
        <v>0</v>
      </c>
      <c r="S34" s="108">
        <v>0</v>
      </c>
      <c r="T34" s="108">
        <v>0</v>
      </c>
      <c r="U34" s="108">
        <v>0</v>
      </c>
      <c r="V34" s="108">
        <v>0</v>
      </c>
      <c r="W34" s="108">
        <v>0</v>
      </c>
      <c r="X34" s="108">
        <v>0</v>
      </c>
      <c r="Y34" s="108">
        <v>0</v>
      </c>
      <c r="Z34" s="108">
        <v>0</v>
      </c>
      <c r="AA34" s="108">
        <v>0</v>
      </c>
      <c r="AB34" s="108">
        <v>37161.53</v>
      </c>
      <c r="AC34" s="253">
        <v>37161.53</v>
      </c>
      <c r="AD34" s="108">
        <v>37161.53</v>
      </c>
      <c r="AE34" s="108">
        <v>0</v>
      </c>
      <c r="AF34" s="108">
        <v>0</v>
      </c>
      <c r="AG34" s="108">
        <v>0</v>
      </c>
      <c r="AH34" s="108">
        <v>0</v>
      </c>
      <c r="AI34" s="108">
        <v>0</v>
      </c>
      <c r="AJ34" s="108">
        <v>0</v>
      </c>
      <c r="AK34" s="108">
        <v>0</v>
      </c>
      <c r="AL34" s="108">
        <v>0</v>
      </c>
      <c r="AM34" s="108">
        <v>0</v>
      </c>
      <c r="AN34" s="108">
        <v>0</v>
      </c>
      <c r="AO34" s="108">
        <v>0</v>
      </c>
      <c r="AP34" s="253">
        <v>37161.53</v>
      </c>
      <c r="AQ34" s="108">
        <v>0</v>
      </c>
      <c r="AR34" s="108">
        <v>0</v>
      </c>
      <c r="AS34" s="108">
        <v>0</v>
      </c>
      <c r="AT34" s="108">
        <v>0</v>
      </c>
      <c r="AU34" s="108">
        <v>0</v>
      </c>
      <c r="AV34" s="108">
        <v>0</v>
      </c>
      <c r="AW34" s="108">
        <v>0</v>
      </c>
      <c r="AX34" s="108">
        <v>0</v>
      </c>
      <c r="AY34" s="108">
        <v>0</v>
      </c>
      <c r="AZ34" s="108">
        <v>7650</v>
      </c>
      <c r="BA34" s="108">
        <v>8925</v>
      </c>
      <c r="BB34" s="108">
        <v>8925</v>
      </c>
      <c r="BC34" s="253">
        <v>25500</v>
      </c>
      <c r="BD34" s="108">
        <v>8925</v>
      </c>
      <c r="BE34" s="108">
        <v>8925</v>
      </c>
      <c r="BF34" s="108">
        <v>8925</v>
      </c>
      <c r="BG34" s="108">
        <v>8925</v>
      </c>
      <c r="BH34" s="108">
        <v>8925</v>
      </c>
      <c r="BI34" s="108">
        <v>8925</v>
      </c>
      <c r="BJ34" s="108">
        <v>8925</v>
      </c>
      <c r="BK34" s="108">
        <v>8925</v>
      </c>
      <c r="BL34" s="108">
        <v>8925</v>
      </c>
      <c r="BM34" s="108">
        <v>10200</v>
      </c>
      <c r="BN34" s="108">
        <v>10200</v>
      </c>
      <c r="BO34" s="108">
        <v>10200</v>
      </c>
      <c r="BP34" s="253">
        <v>110925</v>
      </c>
      <c r="BQ34" s="108">
        <v>20400</v>
      </c>
      <c r="BR34" s="108">
        <v>20400</v>
      </c>
      <c r="BS34" s="108">
        <v>20400</v>
      </c>
      <c r="BT34" s="108">
        <v>20400</v>
      </c>
      <c r="BU34" s="108">
        <v>20400</v>
      </c>
      <c r="BV34" s="108">
        <v>20400</v>
      </c>
      <c r="BW34" s="108">
        <v>20400</v>
      </c>
      <c r="BX34" s="108">
        <v>20400</v>
      </c>
      <c r="BY34" s="108">
        <v>20400</v>
      </c>
      <c r="BZ34" s="108">
        <v>20400</v>
      </c>
      <c r="CA34" s="108">
        <v>20400</v>
      </c>
      <c r="CB34" s="108">
        <v>20400</v>
      </c>
      <c r="CC34" s="253">
        <v>244800</v>
      </c>
      <c r="CD34" s="108">
        <v>40800</v>
      </c>
      <c r="CE34" s="108">
        <v>40800</v>
      </c>
      <c r="CF34" s="108">
        <v>40800</v>
      </c>
      <c r="CG34" s="108">
        <v>40800</v>
      </c>
      <c r="CH34" s="108">
        <v>40800</v>
      </c>
      <c r="CI34" s="108">
        <v>40800</v>
      </c>
      <c r="CJ34" s="108">
        <v>40800</v>
      </c>
      <c r="CK34" s="108">
        <v>40800</v>
      </c>
      <c r="CL34" s="108">
        <v>40800</v>
      </c>
      <c r="CM34" s="108">
        <v>40800</v>
      </c>
      <c r="CN34" s="108">
        <v>40800</v>
      </c>
      <c r="CO34" s="108">
        <v>40800</v>
      </c>
      <c r="CP34" s="253">
        <v>489600</v>
      </c>
    </row>
    <row r="35" spans="1:94" ht="15.5" customHeight="1" x14ac:dyDescent="0.35">
      <c r="A35" s="258"/>
      <c r="B35" s="3" t="s">
        <v>169</v>
      </c>
      <c r="C35" s="108"/>
      <c r="D35" s="108">
        <v>0</v>
      </c>
      <c r="E35" s="108">
        <v>0</v>
      </c>
      <c r="F35" s="108">
        <v>0</v>
      </c>
      <c r="G35" s="108">
        <v>0</v>
      </c>
      <c r="H35" s="108">
        <v>0</v>
      </c>
      <c r="I35" s="108">
        <v>0</v>
      </c>
      <c r="J35" s="108">
        <v>0</v>
      </c>
      <c r="K35" s="108">
        <v>0</v>
      </c>
      <c r="L35" s="108">
        <v>0</v>
      </c>
      <c r="M35" s="108">
        <v>0</v>
      </c>
      <c r="N35" s="108">
        <v>0</v>
      </c>
      <c r="O35" s="108">
        <v>0</v>
      </c>
      <c r="P35" s="253">
        <v>0</v>
      </c>
      <c r="Q35" s="108">
        <v>0</v>
      </c>
      <c r="R35" s="108">
        <v>0</v>
      </c>
      <c r="S35" s="108">
        <v>0</v>
      </c>
      <c r="T35" s="108">
        <v>0</v>
      </c>
      <c r="U35" s="108">
        <v>0</v>
      </c>
      <c r="V35" s="108">
        <v>0</v>
      </c>
      <c r="W35" s="108">
        <v>0</v>
      </c>
      <c r="X35" s="108">
        <v>0</v>
      </c>
      <c r="Y35" s="108">
        <v>0</v>
      </c>
      <c r="Z35" s="108">
        <v>0</v>
      </c>
      <c r="AA35" s="108">
        <v>0</v>
      </c>
      <c r="AB35" s="108">
        <v>0</v>
      </c>
      <c r="AC35" s="253">
        <v>0</v>
      </c>
      <c r="AD35" s="108">
        <v>0</v>
      </c>
      <c r="AE35" s="108">
        <v>0</v>
      </c>
      <c r="AF35" s="108">
        <v>0</v>
      </c>
      <c r="AG35" s="108">
        <v>0</v>
      </c>
      <c r="AH35" s="108">
        <v>0</v>
      </c>
      <c r="AI35" s="108">
        <v>0</v>
      </c>
      <c r="AJ35" s="108">
        <v>0</v>
      </c>
      <c r="AK35" s="108">
        <v>0</v>
      </c>
      <c r="AL35" s="108">
        <v>0</v>
      </c>
      <c r="AM35" s="108">
        <v>0</v>
      </c>
      <c r="AN35" s="108">
        <v>0</v>
      </c>
      <c r="AO35" s="108">
        <v>0</v>
      </c>
      <c r="AP35" s="253">
        <v>0</v>
      </c>
      <c r="AQ35" s="108">
        <v>0</v>
      </c>
      <c r="AR35" s="108">
        <v>0</v>
      </c>
      <c r="AS35" s="108">
        <v>0</v>
      </c>
      <c r="AT35" s="108">
        <v>0</v>
      </c>
      <c r="AU35" s="108">
        <v>0</v>
      </c>
      <c r="AV35" s="108">
        <v>0</v>
      </c>
      <c r="AW35" s="108">
        <v>0</v>
      </c>
      <c r="AX35" s="108">
        <v>0</v>
      </c>
      <c r="AY35" s="108">
        <v>0</v>
      </c>
      <c r="AZ35" s="108">
        <v>49320</v>
      </c>
      <c r="BA35" s="108">
        <v>145800</v>
      </c>
      <c r="BB35" s="108">
        <v>291600</v>
      </c>
      <c r="BC35" s="253">
        <v>486720</v>
      </c>
      <c r="BD35" s="108">
        <v>4500</v>
      </c>
      <c r="BE35" s="108">
        <v>4500</v>
      </c>
      <c r="BF35" s="108">
        <v>4500</v>
      </c>
      <c r="BG35" s="108">
        <v>12500</v>
      </c>
      <c r="BH35" s="108">
        <v>12980</v>
      </c>
      <c r="BI35" s="108">
        <v>12500</v>
      </c>
      <c r="BJ35" s="108">
        <v>16500</v>
      </c>
      <c r="BK35" s="108">
        <v>16500</v>
      </c>
      <c r="BL35" s="108">
        <v>16500</v>
      </c>
      <c r="BM35" s="108">
        <v>16500</v>
      </c>
      <c r="BN35" s="108">
        <v>16500</v>
      </c>
      <c r="BO35" s="108">
        <v>16500</v>
      </c>
      <c r="BP35" s="253">
        <v>150480</v>
      </c>
      <c r="BQ35" s="108">
        <v>16500</v>
      </c>
      <c r="BR35" s="108">
        <v>78000</v>
      </c>
      <c r="BS35" s="108">
        <v>16500</v>
      </c>
      <c r="BT35" s="108">
        <v>16500</v>
      </c>
      <c r="BU35" s="108">
        <v>16500</v>
      </c>
      <c r="BV35" s="108">
        <v>16500</v>
      </c>
      <c r="BW35" s="108">
        <v>16500</v>
      </c>
      <c r="BX35" s="108">
        <v>16500</v>
      </c>
      <c r="BY35" s="108">
        <v>16500</v>
      </c>
      <c r="BZ35" s="108">
        <v>16500</v>
      </c>
      <c r="CA35" s="108">
        <v>16500</v>
      </c>
      <c r="CB35" s="108">
        <v>16500</v>
      </c>
      <c r="CC35" s="253">
        <v>259500</v>
      </c>
      <c r="CD35" s="108">
        <v>33000</v>
      </c>
      <c r="CE35" s="108">
        <v>127500</v>
      </c>
      <c r="CF35" s="108">
        <v>33000</v>
      </c>
      <c r="CG35" s="108">
        <v>127500</v>
      </c>
      <c r="CH35" s="108">
        <v>33000</v>
      </c>
      <c r="CI35" s="108">
        <v>33000</v>
      </c>
      <c r="CJ35" s="108">
        <v>33000</v>
      </c>
      <c r="CK35" s="108">
        <v>33000</v>
      </c>
      <c r="CL35" s="108">
        <v>33000</v>
      </c>
      <c r="CM35" s="108">
        <v>33000</v>
      </c>
      <c r="CN35" s="108">
        <v>33000</v>
      </c>
      <c r="CO35" s="108">
        <v>33000</v>
      </c>
      <c r="CP35" s="253">
        <v>585000</v>
      </c>
    </row>
    <row r="36" spans="1:94" hidden="1" x14ac:dyDescent="0.35"/>
    <row r="37" spans="1:94" ht="20" customHeight="1" x14ac:dyDescent="0.35">
      <c r="A37" s="258"/>
      <c r="B37" s="5" t="s">
        <v>143</v>
      </c>
      <c r="C37" s="108"/>
      <c r="D37" s="108">
        <v>0</v>
      </c>
      <c r="E37" s="108">
        <v>0</v>
      </c>
      <c r="F37" s="108">
        <v>0</v>
      </c>
      <c r="G37" s="108">
        <v>0</v>
      </c>
      <c r="H37" s="108">
        <v>0</v>
      </c>
      <c r="I37" s="108">
        <v>0</v>
      </c>
      <c r="J37" s="108">
        <v>0</v>
      </c>
      <c r="K37" s="108">
        <v>0</v>
      </c>
      <c r="L37" s="108">
        <v>0</v>
      </c>
      <c r="M37" s="108">
        <v>0</v>
      </c>
      <c r="N37" s="108">
        <v>0</v>
      </c>
      <c r="O37" s="108">
        <v>0</v>
      </c>
      <c r="P37" s="253">
        <v>0</v>
      </c>
      <c r="Q37" s="108">
        <v>0</v>
      </c>
      <c r="R37" s="108">
        <v>0</v>
      </c>
      <c r="S37" s="108">
        <v>0</v>
      </c>
      <c r="T37" s="108">
        <v>0</v>
      </c>
      <c r="U37" s="108">
        <v>0</v>
      </c>
      <c r="V37" s="108">
        <v>0</v>
      </c>
      <c r="W37" s="108">
        <v>0</v>
      </c>
      <c r="X37" s="108">
        <v>0</v>
      </c>
      <c r="Y37" s="108">
        <v>0</v>
      </c>
      <c r="Z37" s="108">
        <v>0</v>
      </c>
      <c r="AA37" s="108">
        <v>0</v>
      </c>
      <c r="AB37" s="108">
        <v>0</v>
      </c>
      <c r="AC37" s="253">
        <v>0</v>
      </c>
      <c r="AD37" s="108">
        <v>0</v>
      </c>
      <c r="AE37" s="108">
        <v>0</v>
      </c>
      <c r="AF37" s="108">
        <v>0</v>
      </c>
      <c r="AG37" s="108">
        <v>0</v>
      </c>
      <c r="AH37" s="108">
        <v>0</v>
      </c>
      <c r="AI37" s="108">
        <v>0</v>
      </c>
      <c r="AJ37" s="108">
        <v>0</v>
      </c>
      <c r="AK37" s="108">
        <v>0</v>
      </c>
      <c r="AL37" s="108">
        <v>0</v>
      </c>
      <c r="AM37" s="108">
        <v>0</v>
      </c>
      <c r="AN37" s="108">
        <v>0</v>
      </c>
      <c r="AO37" s="108">
        <v>0</v>
      </c>
      <c r="AP37" s="253">
        <v>0</v>
      </c>
      <c r="AQ37" s="108">
        <v>10000</v>
      </c>
      <c r="AR37" s="108">
        <v>10000</v>
      </c>
      <c r="AS37" s="108">
        <v>10000</v>
      </c>
      <c r="AT37" s="108">
        <v>10000</v>
      </c>
      <c r="AU37" s="108">
        <v>10000</v>
      </c>
      <c r="AV37" s="108">
        <v>10000</v>
      </c>
      <c r="AW37" s="108">
        <v>10000</v>
      </c>
      <c r="AX37" s="108">
        <v>10000</v>
      </c>
      <c r="AY37" s="108">
        <v>10000</v>
      </c>
      <c r="AZ37" s="108">
        <v>10000</v>
      </c>
      <c r="BA37" s="108">
        <v>10000</v>
      </c>
      <c r="BB37" s="108">
        <v>10000</v>
      </c>
      <c r="BC37" s="253">
        <v>120000</v>
      </c>
      <c r="BD37" s="108">
        <v>12500</v>
      </c>
      <c r="BE37" s="108">
        <v>12500</v>
      </c>
      <c r="BF37" s="108">
        <v>12500</v>
      </c>
      <c r="BG37" s="108">
        <v>12500</v>
      </c>
      <c r="BH37" s="108">
        <v>12500</v>
      </c>
      <c r="BI37" s="108">
        <v>12500</v>
      </c>
      <c r="BJ37" s="108">
        <v>12500</v>
      </c>
      <c r="BK37" s="108">
        <v>12500</v>
      </c>
      <c r="BL37" s="108">
        <v>12500</v>
      </c>
      <c r="BM37" s="108">
        <v>12500</v>
      </c>
      <c r="BN37" s="108">
        <v>12500</v>
      </c>
      <c r="BO37" s="108">
        <v>12500</v>
      </c>
      <c r="BP37" s="253">
        <v>150000</v>
      </c>
      <c r="BQ37" s="108">
        <v>85000</v>
      </c>
      <c r="BR37" s="108">
        <v>85000</v>
      </c>
      <c r="BS37" s="108">
        <v>85000</v>
      </c>
      <c r="BT37" s="108">
        <v>85000</v>
      </c>
      <c r="BU37" s="108">
        <v>85000</v>
      </c>
      <c r="BV37" s="108">
        <v>85000</v>
      </c>
      <c r="BW37" s="108">
        <v>85000</v>
      </c>
      <c r="BX37" s="108">
        <v>85000</v>
      </c>
      <c r="BY37" s="108">
        <v>85000</v>
      </c>
      <c r="BZ37" s="108">
        <v>85000</v>
      </c>
      <c r="CA37" s="108">
        <v>85000</v>
      </c>
      <c r="CB37" s="108">
        <v>85000</v>
      </c>
      <c r="CC37" s="253">
        <v>1020000</v>
      </c>
      <c r="CD37" s="108">
        <v>105000</v>
      </c>
      <c r="CE37" s="108">
        <v>105000</v>
      </c>
      <c r="CF37" s="108">
        <v>105000</v>
      </c>
      <c r="CG37" s="108">
        <v>105000</v>
      </c>
      <c r="CH37" s="108">
        <v>105000</v>
      </c>
      <c r="CI37" s="108">
        <v>105000</v>
      </c>
      <c r="CJ37" s="108">
        <v>105000</v>
      </c>
      <c r="CK37" s="108">
        <v>105000</v>
      </c>
      <c r="CL37" s="108">
        <v>105000</v>
      </c>
      <c r="CM37" s="108">
        <v>105000</v>
      </c>
      <c r="CN37" s="108">
        <v>105000</v>
      </c>
      <c r="CO37" s="108">
        <v>1605000</v>
      </c>
      <c r="CP37" s="253">
        <v>2760000</v>
      </c>
    </row>
    <row r="38" spans="1:94" ht="17.25" customHeight="1" x14ac:dyDescent="0.35">
      <c r="A38" s="258"/>
      <c r="B38" s="5" t="s">
        <v>172</v>
      </c>
      <c r="C38" s="108"/>
      <c r="D38" s="108"/>
      <c r="E38" s="108"/>
      <c r="F38" s="108"/>
      <c r="G38" s="108"/>
      <c r="H38" s="108"/>
      <c r="I38" s="108"/>
      <c r="J38" s="108"/>
      <c r="K38" s="108"/>
      <c r="L38" s="108"/>
      <c r="M38" s="108"/>
      <c r="N38" s="108"/>
      <c r="O38" s="108"/>
      <c r="P38" s="253">
        <v>0</v>
      </c>
      <c r="Q38" s="108"/>
      <c r="R38" s="108"/>
      <c r="S38" s="108"/>
      <c r="T38" s="108"/>
      <c r="U38" s="108"/>
      <c r="V38" s="108"/>
      <c r="W38" s="108"/>
      <c r="X38" s="108"/>
      <c r="Y38" s="108"/>
      <c r="Z38" s="108"/>
      <c r="AA38" s="108"/>
      <c r="AB38" s="108"/>
      <c r="AC38" s="253">
        <v>0</v>
      </c>
      <c r="AD38" s="108"/>
      <c r="AE38" s="108"/>
      <c r="AF38" s="108"/>
      <c r="AG38" s="108"/>
      <c r="AH38" s="108"/>
      <c r="AI38" s="108"/>
      <c r="AJ38" s="108"/>
      <c r="AK38" s="108"/>
      <c r="AL38" s="108"/>
      <c r="AM38" s="108"/>
      <c r="AN38" s="108"/>
      <c r="AO38" s="108"/>
      <c r="AP38" s="253">
        <v>0</v>
      </c>
      <c r="AQ38" s="108"/>
      <c r="AR38" s="108"/>
      <c r="AS38" s="108"/>
      <c r="AT38" s="108"/>
      <c r="AU38" s="108"/>
      <c r="AV38" s="108"/>
      <c r="AW38" s="108"/>
      <c r="AX38" s="108"/>
      <c r="AY38" s="108"/>
      <c r="AZ38" s="108"/>
      <c r="BA38" s="108"/>
      <c r="BB38" s="108"/>
      <c r="BC38" s="253">
        <v>0</v>
      </c>
      <c r="BD38" s="108"/>
      <c r="BE38" s="108"/>
      <c r="BF38" s="108"/>
      <c r="BG38" s="108"/>
      <c r="BH38" s="108"/>
      <c r="BI38" s="108"/>
      <c r="BJ38" s="108"/>
      <c r="BK38" s="108"/>
      <c r="BL38" s="108"/>
      <c r="BM38" s="108"/>
      <c r="BN38" s="108"/>
      <c r="BO38" s="108"/>
      <c r="BP38" s="253">
        <v>0</v>
      </c>
      <c r="BQ38" s="108"/>
      <c r="BR38" s="108"/>
      <c r="BS38" s="108"/>
      <c r="BT38" s="108"/>
      <c r="BU38" s="108"/>
      <c r="BV38" s="108"/>
      <c r="BW38" s="108"/>
      <c r="BX38" s="108"/>
      <c r="BY38" s="108"/>
      <c r="BZ38" s="108"/>
      <c r="CA38" s="108"/>
      <c r="CB38" s="108"/>
      <c r="CC38" s="253">
        <v>0</v>
      </c>
      <c r="CD38" s="108"/>
      <c r="CE38" s="108"/>
      <c r="CF38" s="108"/>
      <c r="CG38" s="108"/>
      <c r="CH38" s="108"/>
      <c r="CI38" s="108"/>
      <c r="CJ38" s="108"/>
      <c r="CK38" s="108"/>
      <c r="CL38" s="108"/>
      <c r="CM38" s="108"/>
      <c r="CN38" s="108"/>
      <c r="CO38" s="108"/>
      <c r="CP38" s="253">
        <v>0</v>
      </c>
    </row>
    <row r="39" spans="1:94" s="81" customFormat="1" ht="15" thickBot="1" x14ac:dyDescent="0.4">
      <c r="A39" s="79"/>
      <c r="B39" s="121" t="s">
        <v>160</v>
      </c>
      <c r="C39" s="122"/>
      <c r="D39" s="122">
        <v>0</v>
      </c>
      <c r="E39" s="122">
        <v>0</v>
      </c>
      <c r="F39" s="122">
        <v>0</v>
      </c>
      <c r="G39" s="122">
        <v>0</v>
      </c>
      <c r="H39" s="122">
        <v>0</v>
      </c>
      <c r="I39" s="122">
        <v>0</v>
      </c>
      <c r="J39" s="122">
        <v>0</v>
      </c>
      <c r="K39" s="122">
        <v>0</v>
      </c>
      <c r="L39" s="122">
        <v>0</v>
      </c>
      <c r="M39" s="122">
        <v>0</v>
      </c>
      <c r="N39" s="122">
        <v>0</v>
      </c>
      <c r="O39" s="122">
        <v>155376.65999999997</v>
      </c>
      <c r="P39" s="253">
        <v>155376.65999999997</v>
      </c>
      <c r="Q39" s="122">
        <v>0</v>
      </c>
      <c r="R39" s="122">
        <v>0</v>
      </c>
      <c r="S39" s="122">
        <v>0</v>
      </c>
      <c r="T39" s="122">
        <v>0</v>
      </c>
      <c r="U39" s="122">
        <v>0</v>
      </c>
      <c r="V39" s="122">
        <v>0</v>
      </c>
      <c r="W39" s="122">
        <v>0</v>
      </c>
      <c r="X39" s="122">
        <v>0</v>
      </c>
      <c r="Y39" s="122">
        <v>0</v>
      </c>
      <c r="Z39" s="122">
        <v>0</v>
      </c>
      <c r="AA39" s="122">
        <v>0</v>
      </c>
      <c r="AB39" s="122">
        <v>89214.720000000001</v>
      </c>
      <c r="AC39" s="253">
        <v>89214.720000000001</v>
      </c>
      <c r="AD39" s="122">
        <v>37161.53</v>
      </c>
      <c r="AE39" s="122">
        <v>0</v>
      </c>
      <c r="AF39" s="122">
        <v>0</v>
      </c>
      <c r="AG39" s="122">
        <v>1437.5</v>
      </c>
      <c r="AH39" s="122">
        <v>1437.5</v>
      </c>
      <c r="AI39" s="122">
        <v>1437.5</v>
      </c>
      <c r="AJ39" s="122">
        <v>4312.5</v>
      </c>
      <c r="AK39" s="122">
        <v>4312.5</v>
      </c>
      <c r="AL39" s="122">
        <v>4312.5</v>
      </c>
      <c r="AM39" s="122">
        <v>25952.5</v>
      </c>
      <c r="AN39" s="122">
        <v>80462.78</v>
      </c>
      <c r="AO39" s="122">
        <v>84783.5</v>
      </c>
      <c r="AP39" s="253">
        <v>245610.31</v>
      </c>
      <c r="AQ39" s="122">
        <v>18431.650000000001</v>
      </c>
      <c r="AR39" s="122">
        <v>33431.65</v>
      </c>
      <c r="AS39" s="122">
        <v>33431.65</v>
      </c>
      <c r="AT39" s="122">
        <v>33431.65</v>
      </c>
      <c r="AU39" s="122">
        <v>33431.65</v>
      </c>
      <c r="AV39" s="122">
        <v>33431.65</v>
      </c>
      <c r="AW39" s="122">
        <v>45931.652943005145</v>
      </c>
      <c r="AX39" s="122">
        <v>52879.402943005145</v>
      </c>
      <c r="AY39" s="122">
        <v>72945.902943005145</v>
      </c>
      <c r="AZ39" s="122">
        <v>509067.61554910219</v>
      </c>
      <c r="BA39" s="122">
        <v>622106.30904910224</v>
      </c>
      <c r="BB39" s="122">
        <v>800686.80904910224</v>
      </c>
      <c r="BC39" s="253">
        <v>2289207.5924763223</v>
      </c>
      <c r="BD39" s="122">
        <v>428971.56655000005</v>
      </c>
      <c r="BE39" s="122">
        <v>428971.56655000005</v>
      </c>
      <c r="BF39" s="122">
        <v>614942.20277922985</v>
      </c>
      <c r="BG39" s="122">
        <v>436971.56655000005</v>
      </c>
      <c r="BH39" s="122">
        <v>479268.87904999999</v>
      </c>
      <c r="BI39" s="122">
        <v>738887.49525462429</v>
      </c>
      <c r="BJ39" s="122">
        <v>1155056.2280583333</v>
      </c>
      <c r="BK39" s="122">
        <v>1153556.2280583333</v>
      </c>
      <c r="BL39" s="122">
        <v>3727217.8179736231</v>
      </c>
      <c r="BM39" s="122">
        <v>1210020.8530583333</v>
      </c>
      <c r="BN39" s="122">
        <v>1208520.8530583333</v>
      </c>
      <c r="BO39" s="122">
        <v>4393364.7927941801</v>
      </c>
      <c r="BP39" s="253">
        <v>15975750.049734989</v>
      </c>
      <c r="BQ39" s="122">
        <v>1674473.4484167944</v>
      </c>
      <c r="BR39" s="122">
        <v>1735973.4484167944</v>
      </c>
      <c r="BS39" s="122">
        <v>1674473.4484167944</v>
      </c>
      <c r="BT39" s="122">
        <v>3349096.1290715542</v>
      </c>
      <c r="BU39" s="122">
        <v>3349096.1290715542</v>
      </c>
      <c r="BV39" s="122">
        <v>3349096.1290715542</v>
      </c>
      <c r="BW39" s="122">
        <v>3978343.9844977157</v>
      </c>
      <c r="BX39" s="122">
        <v>3978343.9844977157</v>
      </c>
      <c r="BY39" s="122">
        <v>3978343.9844977157</v>
      </c>
      <c r="BZ39" s="122">
        <v>3151196.8872489072</v>
      </c>
      <c r="CA39" s="122">
        <v>3151196.8872489072</v>
      </c>
      <c r="CB39" s="122">
        <v>3151181.3872489072</v>
      </c>
      <c r="CC39" s="253">
        <v>36520815.847704917</v>
      </c>
      <c r="CD39" s="122">
        <v>3998250.1606827327</v>
      </c>
      <c r="CE39" s="122">
        <v>4092750.1606827327</v>
      </c>
      <c r="CF39" s="122">
        <v>3998250.1606827327</v>
      </c>
      <c r="CG39" s="122">
        <v>7739030.8325795252</v>
      </c>
      <c r="CH39" s="122">
        <v>7644530.8325795252</v>
      </c>
      <c r="CI39" s="122">
        <v>7644530.8325795252</v>
      </c>
      <c r="CJ39" s="122">
        <v>10540515.749226715</v>
      </c>
      <c r="CK39" s="122">
        <v>10540515.749226715</v>
      </c>
      <c r="CL39" s="122">
        <v>10540515.749226715</v>
      </c>
      <c r="CM39" s="122">
        <v>7673196.1354195187</v>
      </c>
      <c r="CN39" s="122">
        <v>7673196.1354195187</v>
      </c>
      <c r="CO39" s="122">
        <v>9173388.1354195178</v>
      </c>
      <c r="CP39" s="253">
        <v>91258670.633725479</v>
      </c>
    </row>
    <row r="40" spans="1:94" x14ac:dyDescent="0.35">
      <c r="A40" s="258"/>
      <c r="B40" s="260"/>
      <c r="C40" s="261"/>
      <c r="D40" s="261"/>
      <c r="E40" s="261"/>
      <c r="F40" s="261"/>
      <c r="G40" s="261"/>
      <c r="H40" s="261"/>
      <c r="I40" s="261"/>
      <c r="J40" s="261"/>
      <c r="K40" s="261"/>
      <c r="L40" s="261"/>
      <c r="M40" s="261"/>
      <c r="N40" s="261"/>
      <c r="O40" s="261"/>
      <c r="P40" s="88"/>
      <c r="Q40" s="261"/>
      <c r="R40" s="261"/>
      <c r="S40" s="261"/>
      <c r="T40" s="261"/>
      <c r="U40" s="261"/>
      <c r="V40" s="261"/>
      <c r="W40" s="261"/>
      <c r="X40" s="261"/>
      <c r="Y40" s="261"/>
      <c r="Z40" s="261"/>
      <c r="AA40" s="261"/>
      <c r="AB40" s="262"/>
      <c r="AC40" s="88"/>
      <c r="AD40" s="99"/>
      <c r="AE40" s="99"/>
      <c r="AF40" s="99"/>
      <c r="AG40" s="99"/>
      <c r="AH40" s="99"/>
      <c r="AI40" s="99"/>
      <c r="AJ40" s="99"/>
      <c r="AK40" s="99"/>
      <c r="AL40" s="99"/>
      <c r="AM40" s="99"/>
      <c r="AN40" s="99"/>
      <c r="AO40" s="99"/>
      <c r="AP40" s="88"/>
      <c r="AQ40" s="99"/>
      <c r="AR40" s="99"/>
      <c r="AS40" s="99"/>
      <c r="AT40" s="99"/>
      <c r="AU40" s="99"/>
      <c r="AV40" s="99"/>
      <c r="AW40" s="99"/>
      <c r="AX40" s="99"/>
      <c r="AY40" s="99"/>
      <c r="AZ40" s="99"/>
      <c r="BA40" s="99"/>
      <c r="BB40" s="99"/>
      <c r="BC40" s="88"/>
      <c r="BD40" s="99"/>
      <c r="BE40" s="99"/>
      <c r="BF40" s="99"/>
      <c r="BG40" s="99"/>
      <c r="BH40" s="99"/>
      <c r="BI40" s="99"/>
      <c r="BJ40" s="99"/>
      <c r="BK40" s="99"/>
      <c r="BL40" s="99"/>
      <c r="BM40" s="99"/>
      <c r="BN40" s="99"/>
      <c r="BO40" s="99"/>
      <c r="BP40" s="88"/>
      <c r="BQ40" s="99"/>
      <c r="BR40" s="99"/>
      <c r="BS40" s="99"/>
      <c r="BT40" s="99"/>
      <c r="BU40" s="99"/>
      <c r="BV40" s="99"/>
      <c r="BW40" s="99"/>
      <c r="BX40" s="99"/>
      <c r="BY40" s="99"/>
      <c r="BZ40" s="99"/>
      <c r="CA40" s="99"/>
      <c r="CB40" s="99"/>
      <c r="CC40" s="88"/>
      <c r="CD40" s="99"/>
      <c r="CE40" s="99"/>
      <c r="CF40" s="99"/>
      <c r="CG40" s="99"/>
      <c r="CH40" s="99"/>
      <c r="CI40" s="99"/>
      <c r="CJ40" s="99"/>
      <c r="CK40" s="99"/>
      <c r="CL40" s="99"/>
      <c r="CM40" s="99"/>
      <c r="CN40" s="99"/>
      <c r="CO40" s="99"/>
      <c r="CP40" s="88"/>
    </row>
    <row r="41" spans="1:94" x14ac:dyDescent="0.35">
      <c r="A41" s="258"/>
      <c r="B41" s="105" t="s">
        <v>173</v>
      </c>
      <c r="C41" s="106"/>
      <c r="D41" s="106"/>
      <c r="E41" s="106"/>
      <c r="F41" s="106"/>
      <c r="G41" s="106"/>
      <c r="H41" s="105"/>
      <c r="I41" s="105"/>
      <c r="J41" s="105"/>
      <c r="K41" s="105"/>
      <c r="L41" s="105"/>
      <c r="M41" s="105"/>
      <c r="N41" s="105"/>
      <c r="O41" s="105"/>
      <c r="P41" s="90"/>
      <c r="Q41" s="106"/>
      <c r="R41" s="106"/>
      <c r="S41" s="106"/>
      <c r="T41" s="106"/>
      <c r="U41" s="105"/>
      <c r="V41" s="105"/>
      <c r="W41" s="105"/>
      <c r="X41" s="105"/>
      <c r="Y41" s="105"/>
      <c r="Z41" s="105"/>
      <c r="AA41" s="105"/>
      <c r="AB41" s="105"/>
      <c r="AC41" s="90"/>
      <c r="AD41" s="105"/>
      <c r="AE41" s="105"/>
      <c r="AF41" s="105"/>
      <c r="AG41" s="105"/>
      <c r="AH41" s="105"/>
      <c r="AI41" s="105"/>
      <c r="AJ41" s="105"/>
      <c r="AK41" s="105"/>
      <c r="AL41" s="105"/>
      <c r="AM41" s="105"/>
      <c r="AN41" s="105"/>
      <c r="AO41" s="105"/>
      <c r="AP41" s="90"/>
      <c r="AQ41" s="105"/>
      <c r="AR41" s="105"/>
      <c r="AS41" s="105"/>
      <c r="AT41" s="105"/>
      <c r="AU41" s="105"/>
      <c r="AV41" s="105"/>
      <c r="AW41" s="105"/>
      <c r="AX41" s="105"/>
      <c r="AY41" s="105"/>
      <c r="AZ41" s="105"/>
      <c r="BA41" s="105"/>
      <c r="BB41" s="105"/>
      <c r="BC41" s="90"/>
      <c r="BD41" s="105"/>
      <c r="BE41" s="105"/>
      <c r="BF41" s="105"/>
      <c r="BG41" s="105"/>
      <c r="BH41" s="105"/>
      <c r="BI41" s="105"/>
      <c r="BJ41" s="105"/>
      <c r="BK41" s="105"/>
      <c r="BL41" s="105"/>
      <c r="BM41" s="105"/>
      <c r="BN41" s="105"/>
      <c r="BO41" s="105"/>
      <c r="BP41" s="90"/>
      <c r="BQ41" s="105"/>
      <c r="BR41" s="105"/>
      <c r="BS41" s="105"/>
      <c r="BT41" s="105"/>
      <c r="BU41" s="105"/>
      <c r="BV41" s="105"/>
      <c r="BW41" s="105"/>
      <c r="BX41" s="105"/>
      <c r="BY41" s="105"/>
      <c r="BZ41" s="105"/>
      <c r="CA41" s="105"/>
      <c r="CB41" s="105"/>
      <c r="CC41" s="90"/>
      <c r="CD41" s="105"/>
      <c r="CE41" s="105"/>
      <c r="CF41" s="105"/>
      <c r="CG41" s="105"/>
      <c r="CH41" s="105"/>
      <c r="CI41" s="105"/>
      <c r="CJ41" s="105"/>
      <c r="CK41" s="105"/>
      <c r="CL41" s="105"/>
      <c r="CM41" s="105"/>
      <c r="CN41" s="105"/>
      <c r="CO41" s="105"/>
      <c r="CP41" s="90"/>
    </row>
    <row r="42" spans="1:94" x14ac:dyDescent="0.35">
      <c r="A42" s="258"/>
      <c r="B42" s="107" t="s">
        <v>238</v>
      </c>
      <c r="C42" s="108"/>
      <c r="D42" s="108"/>
      <c r="E42" s="108"/>
      <c r="F42" s="108"/>
      <c r="G42" s="108"/>
      <c r="H42" s="108"/>
      <c r="I42" s="108"/>
      <c r="J42" s="108"/>
      <c r="K42" s="108"/>
      <c r="L42" s="108"/>
      <c r="M42" s="108"/>
      <c r="N42" s="108"/>
      <c r="O42" s="108">
        <v>0</v>
      </c>
      <c r="P42" s="253">
        <v>0</v>
      </c>
      <c r="Q42" s="108">
        <v>0</v>
      </c>
      <c r="R42" s="108"/>
      <c r="S42" s="108"/>
      <c r="T42" s="108"/>
      <c r="U42" s="108"/>
      <c r="V42" s="108"/>
      <c r="W42" s="108"/>
      <c r="X42" s="108"/>
      <c r="Y42" s="108"/>
      <c r="Z42" s="108"/>
      <c r="AA42" s="108"/>
      <c r="AB42" s="108"/>
      <c r="AC42" s="253">
        <v>0</v>
      </c>
      <c r="AD42" s="108">
        <v>0</v>
      </c>
      <c r="AE42" s="108">
        <v>0</v>
      </c>
      <c r="AF42" s="108">
        <v>0</v>
      </c>
      <c r="AG42" s="108">
        <v>0</v>
      </c>
      <c r="AH42" s="108">
        <v>0</v>
      </c>
      <c r="AI42" s="108">
        <v>0</v>
      </c>
      <c r="AJ42" s="108">
        <v>0</v>
      </c>
      <c r="AK42" s="108">
        <v>0</v>
      </c>
      <c r="AL42" s="108">
        <v>0</v>
      </c>
      <c r="AM42" s="108">
        <v>0</v>
      </c>
      <c r="AN42" s="108">
        <v>0</v>
      </c>
      <c r="AO42" s="108">
        <v>0</v>
      </c>
      <c r="AP42" s="253">
        <v>0</v>
      </c>
      <c r="AQ42" s="108">
        <v>0</v>
      </c>
      <c r="AR42" s="108">
        <v>0</v>
      </c>
      <c r="AS42" s="108">
        <v>0</v>
      </c>
      <c r="AT42" s="108">
        <v>0</v>
      </c>
      <c r="AU42" s="108">
        <v>0</v>
      </c>
      <c r="AV42" s="108">
        <v>0</v>
      </c>
      <c r="AW42" s="108">
        <v>0</v>
      </c>
      <c r="AX42" s="108">
        <v>0</v>
      </c>
      <c r="AY42" s="108">
        <v>0</v>
      </c>
      <c r="AZ42" s="108">
        <v>0</v>
      </c>
      <c r="BA42" s="108">
        <v>0</v>
      </c>
      <c r="BB42" s="108">
        <v>0</v>
      </c>
      <c r="BC42" s="253">
        <v>0</v>
      </c>
      <c r="BD42" s="108">
        <v>0</v>
      </c>
      <c r="BE42" s="108">
        <v>0</v>
      </c>
      <c r="BF42" s="108">
        <v>0</v>
      </c>
      <c r="BG42" s="108">
        <v>0</v>
      </c>
      <c r="BH42" s="108">
        <v>0</v>
      </c>
      <c r="BI42" s="108">
        <v>0</v>
      </c>
      <c r="BJ42" s="108">
        <v>0</v>
      </c>
      <c r="BK42" s="108">
        <v>0</v>
      </c>
      <c r="BL42" s="108">
        <v>0</v>
      </c>
      <c r="BM42" s="108">
        <v>0</v>
      </c>
      <c r="BN42" s="108">
        <v>0</v>
      </c>
      <c r="BO42" s="108">
        <v>0</v>
      </c>
      <c r="BP42" s="253">
        <v>0</v>
      </c>
      <c r="BQ42" s="108">
        <v>0</v>
      </c>
      <c r="BR42" s="108">
        <v>0</v>
      </c>
      <c r="BS42" s="108">
        <v>0</v>
      </c>
      <c r="BT42" s="108">
        <v>0</v>
      </c>
      <c r="BU42" s="108">
        <v>0</v>
      </c>
      <c r="BV42" s="108">
        <v>0</v>
      </c>
      <c r="BW42" s="108">
        <v>0</v>
      </c>
      <c r="BX42" s="108">
        <v>0</v>
      </c>
      <c r="BY42" s="108">
        <v>0</v>
      </c>
      <c r="BZ42" s="108">
        <v>0</v>
      </c>
      <c r="CA42" s="108">
        <v>0</v>
      </c>
      <c r="CB42" s="108">
        <v>0</v>
      </c>
      <c r="CC42" s="253">
        <v>0</v>
      </c>
      <c r="CD42" s="108">
        <v>0</v>
      </c>
      <c r="CE42" s="108">
        <v>0</v>
      </c>
      <c r="CF42" s="108">
        <v>0</v>
      </c>
      <c r="CG42" s="108">
        <v>0</v>
      </c>
      <c r="CH42" s="108">
        <v>0</v>
      </c>
      <c r="CI42" s="108">
        <v>0</v>
      </c>
      <c r="CJ42" s="108">
        <v>0</v>
      </c>
      <c r="CK42" s="108">
        <v>0</v>
      </c>
      <c r="CL42" s="108">
        <v>0</v>
      </c>
      <c r="CM42" s="108">
        <v>0</v>
      </c>
      <c r="CN42" s="108">
        <v>0</v>
      </c>
      <c r="CO42" s="108">
        <v>0</v>
      </c>
      <c r="CP42" s="253">
        <v>0</v>
      </c>
    </row>
    <row r="43" spans="1:94" ht="15" thickBot="1" x14ac:dyDescent="0.4">
      <c r="A43" s="258"/>
      <c r="B43" s="121" t="s">
        <v>160</v>
      </c>
      <c r="C43" s="122"/>
      <c r="D43" s="122">
        <v>0</v>
      </c>
      <c r="E43" s="122">
        <v>0</v>
      </c>
      <c r="F43" s="122">
        <v>0</v>
      </c>
      <c r="G43" s="122">
        <v>0</v>
      </c>
      <c r="H43" s="122">
        <v>0</v>
      </c>
      <c r="I43" s="122">
        <v>0</v>
      </c>
      <c r="J43" s="122">
        <v>0</v>
      </c>
      <c r="K43" s="122">
        <v>0</v>
      </c>
      <c r="L43" s="122">
        <v>0</v>
      </c>
      <c r="M43" s="122">
        <v>0</v>
      </c>
      <c r="N43" s="122">
        <v>0</v>
      </c>
      <c r="O43" s="122">
        <v>0</v>
      </c>
      <c r="P43" s="253">
        <v>0</v>
      </c>
      <c r="Q43" s="122">
        <v>0</v>
      </c>
      <c r="R43" s="122">
        <v>0</v>
      </c>
      <c r="S43" s="122">
        <v>0</v>
      </c>
      <c r="T43" s="122">
        <v>0</v>
      </c>
      <c r="U43" s="122">
        <v>0</v>
      </c>
      <c r="V43" s="122">
        <v>0</v>
      </c>
      <c r="W43" s="122">
        <v>0</v>
      </c>
      <c r="X43" s="122">
        <v>0</v>
      </c>
      <c r="Y43" s="122">
        <v>0</v>
      </c>
      <c r="Z43" s="122">
        <v>0</v>
      </c>
      <c r="AA43" s="122">
        <v>0</v>
      </c>
      <c r="AB43" s="122">
        <v>0</v>
      </c>
      <c r="AC43" s="253">
        <v>0</v>
      </c>
      <c r="AD43" s="122">
        <v>0</v>
      </c>
      <c r="AE43" s="122">
        <v>0</v>
      </c>
      <c r="AF43" s="122">
        <v>0</v>
      </c>
      <c r="AG43" s="122">
        <v>0</v>
      </c>
      <c r="AH43" s="122">
        <v>0</v>
      </c>
      <c r="AI43" s="122">
        <v>0</v>
      </c>
      <c r="AJ43" s="122">
        <v>0</v>
      </c>
      <c r="AK43" s="122">
        <v>0</v>
      </c>
      <c r="AL43" s="122">
        <v>0</v>
      </c>
      <c r="AM43" s="122">
        <v>0</v>
      </c>
      <c r="AN43" s="122">
        <v>0</v>
      </c>
      <c r="AO43" s="122">
        <v>0</v>
      </c>
      <c r="AP43" s="253">
        <v>0</v>
      </c>
      <c r="AQ43" s="122">
        <v>0</v>
      </c>
      <c r="AR43" s="122">
        <v>0</v>
      </c>
      <c r="AS43" s="122">
        <v>0</v>
      </c>
      <c r="AT43" s="122">
        <v>0</v>
      </c>
      <c r="AU43" s="122">
        <v>0</v>
      </c>
      <c r="AV43" s="122">
        <v>0</v>
      </c>
      <c r="AW43" s="122">
        <v>0</v>
      </c>
      <c r="AX43" s="122">
        <v>0</v>
      </c>
      <c r="AY43" s="122">
        <v>0</v>
      </c>
      <c r="AZ43" s="122">
        <v>0</v>
      </c>
      <c r="BA43" s="122">
        <v>0</v>
      </c>
      <c r="BB43" s="122">
        <v>0</v>
      </c>
      <c r="BC43" s="253">
        <v>0</v>
      </c>
      <c r="BD43" s="122">
        <v>0</v>
      </c>
      <c r="BE43" s="122">
        <v>0</v>
      </c>
      <c r="BF43" s="122">
        <v>0</v>
      </c>
      <c r="BG43" s="122">
        <v>0</v>
      </c>
      <c r="BH43" s="122">
        <v>0</v>
      </c>
      <c r="BI43" s="122">
        <v>0</v>
      </c>
      <c r="BJ43" s="122">
        <v>0</v>
      </c>
      <c r="BK43" s="122">
        <v>0</v>
      </c>
      <c r="BL43" s="122">
        <v>0</v>
      </c>
      <c r="BM43" s="122">
        <v>0</v>
      </c>
      <c r="BN43" s="122">
        <v>0</v>
      </c>
      <c r="BO43" s="122">
        <v>0</v>
      </c>
      <c r="BP43" s="253">
        <v>0</v>
      </c>
      <c r="BQ43" s="122">
        <v>0</v>
      </c>
      <c r="BR43" s="122">
        <v>0</v>
      </c>
      <c r="BS43" s="122">
        <v>0</v>
      </c>
      <c r="BT43" s="122">
        <v>0</v>
      </c>
      <c r="BU43" s="122">
        <v>0</v>
      </c>
      <c r="BV43" s="122">
        <v>0</v>
      </c>
      <c r="BW43" s="122">
        <v>0</v>
      </c>
      <c r="BX43" s="122">
        <v>0</v>
      </c>
      <c r="BY43" s="122">
        <v>0</v>
      </c>
      <c r="BZ43" s="122">
        <v>0</v>
      </c>
      <c r="CA43" s="122">
        <v>0</v>
      </c>
      <c r="CB43" s="122">
        <v>0</v>
      </c>
      <c r="CC43" s="253">
        <v>0</v>
      </c>
      <c r="CD43" s="122">
        <v>0</v>
      </c>
      <c r="CE43" s="122">
        <v>0</v>
      </c>
      <c r="CF43" s="122">
        <v>0</v>
      </c>
      <c r="CG43" s="122">
        <v>0</v>
      </c>
      <c r="CH43" s="122">
        <v>0</v>
      </c>
      <c r="CI43" s="122">
        <v>0</v>
      </c>
      <c r="CJ43" s="122">
        <v>0</v>
      </c>
      <c r="CK43" s="122">
        <v>0</v>
      </c>
      <c r="CL43" s="122">
        <v>0</v>
      </c>
      <c r="CM43" s="122">
        <v>0</v>
      </c>
      <c r="CN43" s="122">
        <v>0</v>
      </c>
      <c r="CO43" s="122">
        <v>0</v>
      </c>
      <c r="CP43" s="253">
        <v>0</v>
      </c>
    </row>
    <row r="44" spans="1:94" ht="17.25" customHeight="1" x14ac:dyDescent="0.35">
      <c r="A44" s="258"/>
      <c r="B44" s="265"/>
      <c r="C44" s="266"/>
      <c r="D44" s="266"/>
      <c r="E44" s="266"/>
      <c r="F44" s="266"/>
      <c r="G44" s="266"/>
      <c r="H44" s="266"/>
      <c r="I44" s="266"/>
      <c r="J44" s="266"/>
      <c r="K44" s="266"/>
      <c r="L44" s="266"/>
      <c r="M44" s="266"/>
      <c r="N44" s="266"/>
      <c r="O44" s="266"/>
      <c r="P44" s="89"/>
      <c r="Q44" s="266"/>
      <c r="R44" s="266"/>
      <c r="S44" s="266"/>
      <c r="T44" s="266"/>
      <c r="U44" s="266"/>
      <c r="V44" s="266"/>
      <c r="W44" s="266"/>
      <c r="X44" s="266"/>
      <c r="Y44" s="266"/>
      <c r="Z44" s="266"/>
      <c r="AA44" s="266"/>
      <c r="AB44" s="267"/>
      <c r="AC44" s="89"/>
      <c r="AD44" s="96"/>
      <c r="AE44" s="96"/>
      <c r="AF44" s="96"/>
      <c r="AG44" s="96"/>
      <c r="AH44" s="96"/>
      <c r="AI44" s="96"/>
      <c r="AJ44" s="96"/>
      <c r="AK44" s="96"/>
      <c r="AL44" s="96"/>
      <c r="AM44" s="96"/>
      <c r="AN44" s="96"/>
      <c r="AO44" s="96"/>
      <c r="AP44" s="89"/>
      <c r="AQ44" s="96"/>
      <c r="AR44" s="96"/>
      <c r="AS44" s="96"/>
      <c r="AT44" s="96"/>
      <c r="AU44" s="96"/>
      <c r="AV44" s="96"/>
      <c r="AW44" s="96"/>
      <c r="AX44" s="96"/>
      <c r="AY44" s="96"/>
      <c r="AZ44" s="96"/>
      <c r="BA44" s="96"/>
      <c r="BB44" s="96"/>
      <c r="BC44" s="89"/>
      <c r="BD44" s="96"/>
      <c r="BE44" s="96"/>
      <c r="BF44" s="96"/>
      <c r="BG44" s="96"/>
      <c r="BH44" s="96"/>
      <c r="BI44" s="96"/>
      <c r="BJ44" s="96"/>
      <c r="BK44" s="96"/>
      <c r="BL44" s="96"/>
      <c r="BM44" s="96"/>
      <c r="BN44" s="96"/>
      <c r="BO44" s="96"/>
      <c r="BP44" s="89"/>
      <c r="BQ44" s="96"/>
      <c r="BR44" s="96"/>
      <c r="BS44" s="96"/>
      <c r="BT44" s="96"/>
      <c r="BU44" s="96"/>
      <c r="BV44" s="96"/>
      <c r="BW44" s="96"/>
      <c r="BX44" s="96"/>
      <c r="BY44" s="96"/>
      <c r="BZ44" s="96"/>
      <c r="CA44" s="96"/>
      <c r="CB44" s="96"/>
      <c r="CC44" s="89"/>
      <c r="CD44" s="96"/>
      <c r="CE44" s="96"/>
      <c r="CF44" s="96"/>
      <c r="CG44" s="96"/>
      <c r="CH44" s="96"/>
      <c r="CI44" s="96"/>
      <c r="CJ44" s="96"/>
      <c r="CK44" s="96"/>
      <c r="CL44" s="96"/>
      <c r="CM44" s="96"/>
      <c r="CN44" s="96"/>
      <c r="CO44" s="96"/>
      <c r="CP44" s="89"/>
    </row>
    <row r="45" spans="1:94" s="81" customFormat="1" ht="17.25" customHeight="1" thickBot="1" x14ac:dyDescent="0.4">
      <c r="A45" s="79"/>
      <c r="B45" s="125" t="s">
        <v>175</v>
      </c>
      <c r="C45" s="126"/>
      <c r="D45" s="126">
        <v>0</v>
      </c>
      <c r="E45" s="126">
        <v>0</v>
      </c>
      <c r="F45" s="126">
        <v>0</v>
      </c>
      <c r="G45" s="126">
        <v>0</v>
      </c>
      <c r="H45" s="126">
        <v>0</v>
      </c>
      <c r="I45" s="126">
        <v>0</v>
      </c>
      <c r="J45" s="126">
        <v>0</v>
      </c>
      <c r="K45" s="126">
        <v>0</v>
      </c>
      <c r="L45" s="126">
        <v>0</v>
      </c>
      <c r="M45" s="126">
        <v>0</v>
      </c>
      <c r="N45" s="126">
        <v>0</v>
      </c>
      <c r="O45" s="126">
        <v>158315.64999999997</v>
      </c>
      <c r="P45" s="253">
        <v>158315.64999999997</v>
      </c>
      <c r="Q45" s="126">
        <v>0</v>
      </c>
      <c r="R45" s="126">
        <v>0</v>
      </c>
      <c r="S45" s="126">
        <v>0</v>
      </c>
      <c r="T45" s="126">
        <v>0</v>
      </c>
      <c r="U45" s="126">
        <v>0</v>
      </c>
      <c r="V45" s="126">
        <v>0</v>
      </c>
      <c r="W45" s="126">
        <v>0</v>
      </c>
      <c r="X45" s="126">
        <v>0</v>
      </c>
      <c r="Y45" s="126">
        <v>0</v>
      </c>
      <c r="Z45" s="126">
        <v>0</v>
      </c>
      <c r="AA45" s="126">
        <v>0</v>
      </c>
      <c r="AB45" s="126">
        <v>89541.290000000008</v>
      </c>
      <c r="AC45" s="253">
        <v>89541.290000000008</v>
      </c>
      <c r="AD45" s="126">
        <v>37161.53</v>
      </c>
      <c r="AE45" s="126">
        <v>0</v>
      </c>
      <c r="AF45" s="126">
        <v>0</v>
      </c>
      <c r="AG45" s="126">
        <v>1437.5</v>
      </c>
      <c r="AH45" s="126">
        <v>1437.5</v>
      </c>
      <c r="AI45" s="126">
        <v>1437.5</v>
      </c>
      <c r="AJ45" s="126">
        <v>4312.5</v>
      </c>
      <c r="AK45" s="126">
        <v>4312.5</v>
      </c>
      <c r="AL45" s="126">
        <v>4312.5</v>
      </c>
      <c r="AM45" s="126">
        <v>25952.5</v>
      </c>
      <c r="AN45" s="126">
        <v>80462.78</v>
      </c>
      <c r="AO45" s="126">
        <v>84783.5</v>
      </c>
      <c r="AP45" s="253">
        <v>245610.31</v>
      </c>
      <c r="AQ45" s="126">
        <v>18431.650000000001</v>
      </c>
      <c r="AR45" s="126">
        <v>33431.65</v>
      </c>
      <c r="AS45" s="126">
        <v>33431.65</v>
      </c>
      <c r="AT45" s="126">
        <v>33431.65</v>
      </c>
      <c r="AU45" s="126">
        <v>33431.65</v>
      </c>
      <c r="AV45" s="126">
        <v>33431.65</v>
      </c>
      <c r="AW45" s="126">
        <v>45931.652943005145</v>
      </c>
      <c r="AX45" s="126">
        <v>52879.402943005145</v>
      </c>
      <c r="AY45" s="126">
        <v>72945.902943005145</v>
      </c>
      <c r="AZ45" s="126">
        <v>509067.61554910219</v>
      </c>
      <c r="BA45" s="126">
        <v>622106.30904910224</v>
      </c>
      <c r="BB45" s="126">
        <v>800686.80904910224</v>
      </c>
      <c r="BC45" s="253">
        <v>2289207.5924763223</v>
      </c>
      <c r="BD45" s="126">
        <v>428971.56655000005</v>
      </c>
      <c r="BE45" s="126">
        <v>428971.56655000005</v>
      </c>
      <c r="BF45" s="126">
        <v>614942.20277922985</v>
      </c>
      <c r="BG45" s="126">
        <v>436971.56655000005</v>
      </c>
      <c r="BH45" s="126">
        <v>479268.87904999999</v>
      </c>
      <c r="BI45" s="126">
        <v>738887.49525462429</v>
      </c>
      <c r="BJ45" s="126">
        <v>1155056.2280583333</v>
      </c>
      <c r="BK45" s="126">
        <v>1153556.2280583333</v>
      </c>
      <c r="BL45" s="126">
        <v>3727217.8179736231</v>
      </c>
      <c r="BM45" s="126">
        <v>1210020.8530583333</v>
      </c>
      <c r="BN45" s="126">
        <v>1208520.8530583333</v>
      </c>
      <c r="BO45" s="126">
        <v>4393364.7927941801</v>
      </c>
      <c r="BP45" s="253">
        <v>15975750.049734989</v>
      </c>
      <c r="BQ45" s="126">
        <v>1674473.4484167944</v>
      </c>
      <c r="BR45" s="126">
        <v>1735973.4484167944</v>
      </c>
      <c r="BS45" s="126">
        <v>1674473.4484167944</v>
      </c>
      <c r="BT45" s="126">
        <v>3349096.1290715542</v>
      </c>
      <c r="BU45" s="126">
        <v>3349096.1290715542</v>
      </c>
      <c r="BV45" s="126">
        <v>3349096.1290715542</v>
      </c>
      <c r="BW45" s="126">
        <v>3978343.9844977157</v>
      </c>
      <c r="BX45" s="126">
        <v>3978343.9844977157</v>
      </c>
      <c r="BY45" s="126">
        <v>3978343.9844977157</v>
      </c>
      <c r="BZ45" s="126">
        <v>3151196.8872489072</v>
      </c>
      <c r="CA45" s="126">
        <v>3151196.8872489072</v>
      </c>
      <c r="CB45" s="126">
        <v>3151181.3872489072</v>
      </c>
      <c r="CC45" s="253">
        <v>36520815.847704917</v>
      </c>
      <c r="CD45" s="126">
        <v>3998250.1606827327</v>
      </c>
      <c r="CE45" s="126">
        <v>4092750.1606827327</v>
      </c>
      <c r="CF45" s="126">
        <v>3998250.1606827327</v>
      </c>
      <c r="CG45" s="126">
        <v>7739030.8325795252</v>
      </c>
      <c r="CH45" s="126">
        <v>7644530.8325795252</v>
      </c>
      <c r="CI45" s="126">
        <v>7644530.8325795252</v>
      </c>
      <c r="CJ45" s="126">
        <v>10540515.749226715</v>
      </c>
      <c r="CK45" s="126">
        <v>10540515.749226715</v>
      </c>
      <c r="CL45" s="126">
        <v>10540515.749226715</v>
      </c>
      <c r="CM45" s="126">
        <v>7673196.1354195187</v>
      </c>
      <c r="CN45" s="126">
        <v>7673196.1354195187</v>
      </c>
      <c r="CO45" s="126">
        <v>9173388.1354195178</v>
      </c>
      <c r="CP45" s="253">
        <v>91258670.633725479</v>
      </c>
    </row>
    <row r="46" spans="1:94" s="87" customFormat="1" ht="17.25" customHeight="1" thickBot="1" x14ac:dyDescent="0.4">
      <c r="A46" s="86"/>
      <c r="B46" s="125" t="s">
        <v>176</v>
      </c>
      <c r="C46" s="126"/>
      <c r="D46" s="126">
        <v>0</v>
      </c>
      <c r="E46" s="126">
        <v>0</v>
      </c>
      <c r="F46" s="126">
        <v>0</v>
      </c>
      <c r="G46" s="126">
        <v>0</v>
      </c>
      <c r="H46" s="126">
        <v>0</v>
      </c>
      <c r="I46" s="126">
        <v>0</v>
      </c>
      <c r="J46" s="126">
        <v>0</v>
      </c>
      <c r="K46" s="126">
        <v>0</v>
      </c>
      <c r="L46" s="126">
        <v>0</v>
      </c>
      <c r="M46" s="126">
        <v>0</v>
      </c>
      <c r="N46" s="126">
        <v>0</v>
      </c>
      <c r="O46" s="126">
        <v>-158315.64999999997</v>
      </c>
      <c r="P46" s="253">
        <v>-158315.64999999997</v>
      </c>
      <c r="Q46" s="126">
        <v>0</v>
      </c>
      <c r="R46" s="126">
        <v>0</v>
      </c>
      <c r="S46" s="126">
        <v>0</v>
      </c>
      <c r="T46" s="126">
        <v>0</v>
      </c>
      <c r="U46" s="126">
        <v>0</v>
      </c>
      <c r="V46" s="126">
        <v>0</v>
      </c>
      <c r="W46" s="126">
        <v>0</v>
      </c>
      <c r="X46" s="126">
        <v>0</v>
      </c>
      <c r="Y46" s="126">
        <v>0</v>
      </c>
      <c r="Z46" s="126">
        <v>0</v>
      </c>
      <c r="AA46" s="126">
        <v>0</v>
      </c>
      <c r="AB46" s="126">
        <v>-89541.290000000008</v>
      </c>
      <c r="AC46" s="253">
        <v>-89541.290000000008</v>
      </c>
      <c r="AD46" s="126">
        <v>-37161.53</v>
      </c>
      <c r="AE46" s="126">
        <v>0</v>
      </c>
      <c r="AF46" s="126">
        <v>0</v>
      </c>
      <c r="AG46" s="126">
        <v>-1437.5</v>
      </c>
      <c r="AH46" s="126">
        <v>-1437.5</v>
      </c>
      <c r="AI46" s="126">
        <v>18032.5</v>
      </c>
      <c r="AJ46" s="126">
        <v>15157.5</v>
      </c>
      <c r="AK46" s="126">
        <v>15157.5</v>
      </c>
      <c r="AL46" s="126">
        <v>11017.5</v>
      </c>
      <c r="AM46" s="126">
        <v>-10622.5</v>
      </c>
      <c r="AN46" s="126">
        <v>-40132.78</v>
      </c>
      <c r="AO46" s="126">
        <v>-125793.5</v>
      </c>
      <c r="AP46" s="253">
        <v>-157220.31</v>
      </c>
      <c r="AQ46" s="126">
        <v>-27771.65</v>
      </c>
      <c r="AR46" s="126">
        <v>-43781.487594607344</v>
      </c>
      <c r="AS46" s="126">
        <v>-44900.508483377671</v>
      </c>
      <c r="AT46" s="126">
        <v>-46140.517526605305</v>
      </c>
      <c r="AU46" s="126">
        <v>-47514.59592202826</v>
      </c>
      <c r="AV46" s="126">
        <v>-49037.239201994671</v>
      </c>
      <c r="AW46" s="126">
        <v>-115066.06386722295</v>
      </c>
      <c r="AX46" s="126">
        <v>120511.45620997765</v>
      </c>
      <c r="AY46" s="126">
        <v>-157838.06303096373</v>
      </c>
      <c r="AZ46" s="126">
        <v>-35000.142306958849</v>
      </c>
      <c r="BA46" s="126">
        <v>282854.17817312281</v>
      </c>
      <c r="BB46" s="126">
        <v>256460.83847413491</v>
      </c>
      <c r="BC46" s="253">
        <v>92776.204923476093</v>
      </c>
      <c r="BD46" s="126">
        <v>-135145.37704975391</v>
      </c>
      <c r="BE46" s="126">
        <v>-132393.31153466052</v>
      </c>
      <c r="BF46" s="126">
        <v>-315597.95525383868</v>
      </c>
      <c r="BG46" s="126">
        <v>-434847.32904119371</v>
      </c>
      <c r="BH46" s="126">
        <v>-374350.58324934944</v>
      </c>
      <c r="BI46" s="126">
        <v>-631161.00166017003</v>
      </c>
      <c r="BJ46" s="126">
        <v>10007492.674385697</v>
      </c>
      <c r="BK46" s="126">
        <v>3764582.3662069496</v>
      </c>
      <c r="BL46" s="126">
        <v>-7810981.1766355559</v>
      </c>
      <c r="BM46" s="126">
        <v>15009081.263249671</v>
      </c>
      <c r="BN46" s="126">
        <v>-886538.76086999057</v>
      </c>
      <c r="BO46" s="126">
        <v>-4068488.1504323552</v>
      </c>
      <c r="BP46" s="253">
        <v>13991652.658115448</v>
      </c>
      <c r="BQ46" s="126">
        <v>-1458433.5644568417</v>
      </c>
      <c r="BR46" s="126">
        <v>-1480556.049936262</v>
      </c>
      <c r="BS46" s="126">
        <v>-1377144.3688498081</v>
      </c>
      <c r="BT46" s="126">
        <v>-3207158.1138498154</v>
      </c>
      <c r="BU46" s="126">
        <v>-3159678.3399856985</v>
      </c>
      <c r="BV46" s="126">
        <v>29594857.026821397</v>
      </c>
      <c r="BW46" s="126">
        <v>26015396.775894757</v>
      </c>
      <c r="BX46" s="126">
        <v>-3927354.0819581524</v>
      </c>
      <c r="BY46" s="126">
        <v>1133579.3674318008</v>
      </c>
      <c r="BZ46" s="126">
        <v>5025581.3273965977</v>
      </c>
      <c r="CA46" s="126">
        <v>-4705390.0313559212</v>
      </c>
      <c r="CB46" s="126">
        <v>5065014.4947618777</v>
      </c>
      <c r="CC46" s="253">
        <v>47518714.441913933</v>
      </c>
      <c r="CD46" s="126">
        <v>-3905042.2769288002</v>
      </c>
      <c r="CE46" s="126">
        <v>-4053129.9107662216</v>
      </c>
      <c r="CF46" s="126">
        <v>3089492.2349391612</v>
      </c>
      <c r="CG46" s="126">
        <v>-24701393.525347687</v>
      </c>
      <c r="CH46" s="126">
        <v>-7555160.5411244696</v>
      </c>
      <c r="CI46" s="126">
        <v>62878697.228246674</v>
      </c>
      <c r="CJ46" s="126">
        <v>-20341891.926892892</v>
      </c>
      <c r="CK46" s="126">
        <v>-10284228.379913522</v>
      </c>
      <c r="CL46" s="126">
        <v>117467559.4274978</v>
      </c>
      <c r="CM46" s="126">
        <v>50312869.364521243</v>
      </c>
      <c r="CN46" s="126">
        <v>-17230856.658244111</v>
      </c>
      <c r="CO46" s="126">
        <v>4095593.1002629772</v>
      </c>
      <c r="CP46" s="253">
        <v>149772508.13625014</v>
      </c>
    </row>
    <row r="47" spans="1:94" ht="17.25" customHeight="1" x14ac:dyDescent="0.35">
      <c r="B47" s="263"/>
      <c r="C47" s="264"/>
      <c r="D47" s="264"/>
      <c r="E47" s="264"/>
      <c r="F47" s="264"/>
      <c r="G47" s="264"/>
      <c r="H47" s="264"/>
      <c r="I47" s="264"/>
      <c r="J47" s="264"/>
      <c r="K47" s="264"/>
      <c r="L47" s="264"/>
      <c r="M47" s="264"/>
      <c r="N47" s="264"/>
      <c r="O47" s="264"/>
      <c r="P47" s="90"/>
      <c r="Q47" s="264"/>
      <c r="R47" s="264"/>
      <c r="S47" s="264"/>
      <c r="T47" s="264"/>
      <c r="U47" s="264"/>
      <c r="V47" s="264"/>
      <c r="W47" s="264"/>
      <c r="X47" s="264"/>
      <c r="Y47" s="264"/>
      <c r="Z47" s="264"/>
      <c r="AA47" s="264"/>
      <c r="AB47" s="264"/>
      <c r="AC47" s="90"/>
      <c r="AD47" s="100"/>
      <c r="AE47" s="100"/>
      <c r="AF47" s="100"/>
      <c r="AG47" s="100"/>
      <c r="AH47" s="100"/>
      <c r="AI47" s="100"/>
      <c r="AJ47" s="100"/>
      <c r="AK47" s="100"/>
      <c r="AL47" s="100"/>
      <c r="AM47" s="100"/>
      <c r="AN47" s="100"/>
      <c r="AO47" s="100"/>
      <c r="AP47" s="90"/>
      <c r="AQ47" s="100"/>
      <c r="AR47" s="100"/>
      <c r="AS47" s="100"/>
      <c r="AT47" s="100"/>
      <c r="AU47" s="100"/>
      <c r="AV47" s="100"/>
      <c r="AW47" s="100"/>
      <c r="AX47" s="100"/>
      <c r="AY47" s="100"/>
      <c r="AZ47" s="100"/>
      <c r="BA47" s="100"/>
      <c r="BB47" s="100"/>
      <c r="BC47" s="90"/>
      <c r="BD47" s="100"/>
      <c r="BE47" s="100"/>
      <c r="BF47" s="100"/>
      <c r="BG47" s="100"/>
      <c r="BH47" s="100"/>
      <c r="BI47" s="100"/>
      <c r="BJ47" s="100"/>
      <c r="BK47" s="100"/>
      <c r="BL47" s="100"/>
      <c r="BM47" s="100"/>
      <c r="BN47" s="100"/>
      <c r="BO47" s="100"/>
      <c r="BP47" s="90"/>
      <c r="BQ47" s="100"/>
      <c r="BR47" s="100"/>
      <c r="BS47" s="100"/>
      <c r="BT47" s="100"/>
      <c r="BU47" s="100"/>
      <c r="BV47" s="100"/>
      <c r="BW47" s="100"/>
      <c r="BX47" s="100"/>
      <c r="BY47" s="100"/>
      <c r="BZ47" s="100"/>
      <c r="CA47" s="100"/>
      <c r="CB47" s="100"/>
      <c r="CC47" s="90"/>
      <c r="CD47" s="100"/>
      <c r="CE47" s="100"/>
      <c r="CF47" s="100"/>
      <c r="CG47" s="100"/>
      <c r="CH47" s="100"/>
      <c r="CI47" s="100"/>
      <c r="CJ47" s="100"/>
      <c r="CK47" s="100"/>
      <c r="CL47" s="100"/>
      <c r="CM47" s="100"/>
      <c r="CN47" s="100"/>
      <c r="CO47" s="100"/>
      <c r="CP47" s="90"/>
    </row>
    <row r="48" spans="1:94" ht="17.25" customHeight="1" x14ac:dyDescent="0.35">
      <c r="A48" s="258"/>
      <c r="B48" s="105" t="s">
        <v>177</v>
      </c>
      <c r="C48" s="106"/>
      <c r="D48" s="105"/>
      <c r="E48" s="17"/>
      <c r="F48" s="17"/>
      <c r="G48" s="17"/>
      <c r="H48" s="17"/>
      <c r="I48" s="17"/>
      <c r="J48" s="17"/>
      <c r="K48" s="17"/>
      <c r="L48" s="17"/>
      <c r="M48" s="17"/>
      <c r="N48" s="17"/>
      <c r="O48" s="17"/>
      <c r="P48" s="90"/>
      <c r="Q48" s="105"/>
      <c r="R48" s="17"/>
      <c r="S48" s="17"/>
      <c r="T48" s="17"/>
      <c r="U48" s="17"/>
      <c r="V48" s="17"/>
      <c r="W48" s="17"/>
      <c r="X48" s="17"/>
      <c r="Y48" s="17"/>
      <c r="Z48" s="17"/>
      <c r="AA48" s="17"/>
      <c r="AB48" s="17"/>
      <c r="AC48" s="90"/>
      <c r="AD48" s="17"/>
      <c r="AE48" s="17"/>
      <c r="AF48" s="17"/>
      <c r="AG48" s="17"/>
      <c r="AH48" s="17"/>
      <c r="AI48" s="17"/>
      <c r="AJ48" s="17"/>
      <c r="AK48" s="17"/>
      <c r="AL48" s="17"/>
      <c r="AM48" s="17"/>
      <c r="AN48" s="17"/>
      <c r="AO48" s="17"/>
      <c r="AP48" s="90"/>
      <c r="AQ48" s="17"/>
      <c r="AR48" s="17"/>
      <c r="AS48" s="17"/>
      <c r="AT48" s="17"/>
      <c r="AU48" s="17"/>
      <c r="AV48" s="17"/>
      <c r="AW48" s="17"/>
      <c r="AX48" s="17"/>
      <c r="AY48" s="17"/>
      <c r="AZ48" s="17"/>
      <c r="BA48" s="17"/>
      <c r="BB48" s="17"/>
      <c r="BC48" s="90"/>
      <c r="BD48" s="17"/>
      <c r="BE48" s="17"/>
      <c r="BF48" s="17"/>
      <c r="BG48" s="17"/>
      <c r="BH48" s="17"/>
      <c r="BI48" s="17"/>
      <c r="BJ48" s="17"/>
      <c r="BK48" s="17"/>
      <c r="BL48" s="17"/>
      <c r="BM48" s="17"/>
      <c r="BN48" s="17"/>
      <c r="BO48" s="17"/>
      <c r="BP48" s="90"/>
      <c r="BQ48" s="17"/>
      <c r="BR48" s="17"/>
      <c r="BS48" s="17"/>
      <c r="BT48" s="17"/>
      <c r="BU48" s="17"/>
      <c r="BV48" s="17"/>
      <c r="BW48" s="17"/>
      <c r="BX48" s="17"/>
      <c r="BY48" s="17"/>
      <c r="BZ48" s="17"/>
      <c r="CA48" s="17"/>
      <c r="CB48" s="17"/>
      <c r="CC48" s="90"/>
      <c r="CD48" s="17"/>
      <c r="CE48" s="17"/>
      <c r="CF48" s="17"/>
      <c r="CG48" s="17"/>
      <c r="CH48" s="17"/>
      <c r="CI48" s="17"/>
      <c r="CJ48" s="17"/>
      <c r="CK48" s="17"/>
      <c r="CL48" s="17"/>
      <c r="CM48" s="17"/>
      <c r="CN48" s="17"/>
      <c r="CO48" s="17"/>
      <c r="CP48" s="90"/>
    </row>
    <row r="49" spans="1:94" ht="17.25" customHeight="1" x14ac:dyDescent="0.35">
      <c r="A49" s="258"/>
      <c r="B49" s="107" t="s">
        <v>178</v>
      </c>
      <c r="C49" s="108"/>
      <c r="D49" s="108">
        <v>0</v>
      </c>
      <c r="E49" s="108">
        <v>0</v>
      </c>
      <c r="F49" s="108">
        <v>0</v>
      </c>
      <c r="G49" s="108">
        <v>0</v>
      </c>
      <c r="H49" s="108">
        <v>0</v>
      </c>
      <c r="I49" s="108">
        <v>0</v>
      </c>
      <c r="J49" s="108">
        <v>0</v>
      </c>
      <c r="K49" s="108">
        <v>0</v>
      </c>
      <c r="L49" s="108">
        <v>0</v>
      </c>
      <c r="M49" s="108">
        <v>0</v>
      </c>
      <c r="N49" s="108">
        <v>0</v>
      </c>
      <c r="O49" s="108">
        <v>158315.64999999997</v>
      </c>
      <c r="P49" s="253">
        <v>158315.64999999997</v>
      </c>
      <c r="Q49" s="108">
        <v>158315.64999999997</v>
      </c>
      <c r="R49" s="108">
        <v>158315.64999999997</v>
      </c>
      <c r="S49" s="108">
        <v>158315.64999999997</v>
      </c>
      <c r="T49" s="108">
        <v>158315.64999999997</v>
      </c>
      <c r="U49" s="108">
        <v>158315.64999999997</v>
      </c>
      <c r="V49" s="108">
        <v>158315.64999999997</v>
      </c>
      <c r="W49" s="108">
        <v>158315.64999999997</v>
      </c>
      <c r="X49" s="108">
        <v>158315.64999999997</v>
      </c>
      <c r="Y49" s="108">
        <v>158315.64999999997</v>
      </c>
      <c r="Z49" s="108">
        <v>158315.64999999997</v>
      </c>
      <c r="AA49" s="108">
        <v>158315.64999999997</v>
      </c>
      <c r="AB49" s="108">
        <v>247856.93999999997</v>
      </c>
      <c r="AC49" s="253">
        <v>247856.93999999997</v>
      </c>
      <c r="AD49" s="108">
        <v>285018.46999999997</v>
      </c>
      <c r="AE49" s="108">
        <v>285018.46999999997</v>
      </c>
      <c r="AF49" s="108">
        <v>285018.46999999997</v>
      </c>
      <c r="AG49" s="108">
        <v>286455.96999999997</v>
      </c>
      <c r="AH49" s="108">
        <v>287893.46999999997</v>
      </c>
      <c r="AI49" s="108">
        <v>269860.96999999997</v>
      </c>
      <c r="AJ49" s="108">
        <v>254703.46999999997</v>
      </c>
      <c r="AK49" s="108">
        <v>239545.96999999997</v>
      </c>
      <c r="AL49" s="108">
        <v>228528.46999999997</v>
      </c>
      <c r="AM49" s="108">
        <v>239150.96999999997</v>
      </c>
      <c r="AN49" s="108">
        <v>279283.75</v>
      </c>
      <c r="AO49" s="108">
        <v>650291.25</v>
      </c>
      <c r="AP49" s="253">
        <v>405077.25</v>
      </c>
      <c r="AQ49" s="108">
        <v>432848.9</v>
      </c>
      <c r="AR49" s="108">
        <v>476630.38759460737</v>
      </c>
      <c r="AS49" s="108">
        <v>521530.89607798506</v>
      </c>
      <c r="AT49" s="108">
        <v>567671.41360459034</v>
      </c>
      <c r="AU49" s="108">
        <v>615186.00952661864</v>
      </c>
      <c r="AV49" s="108">
        <v>664223.24872861337</v>
      </c>
      <c r="AW49" s="108">
        <v>779289.31259583635</v>
      </c>
      <c r="AX49" s="108">
        <v>658777.85638585873</v>
      </c>
      <c r="AY49" s="108">
        <v>816615.91941682249</v>
      </c>
      <c r="AZ49" s="108">
        <v>851616.06172378128</v>
      </c>
      <c r="BA49" s="108">
        <v>568761.88355065847</v>
      </c>
      <c r="BB49" s="108">
        <v>557515.04507652356</v>
      </c>
      <c r="BC49" s="253">
        <v>312301.04507652391</v>
      </c>
      <c r="BD49" s="108">
        <v>447446.42212627782</v>
      </c>
      <c r="BE49" s="108">
        <v>579839.73366093833</v>
      </c>
      <c r="BF49" s="108">
        <v>895437.68891477701</v>
      </c>
      <c r="BG49" s="108">
        <v>1330285.0179559707</v>
      </c>
      <c r="BH49" s="108">
        <v>1704635.6012053201</v>
      </c>
      <c r="BI49" s="108">
        <v>2335796.6028654901</v>
      </c>
      <c r="BJ49" s="108">
        <v>0</v>
      </c>
      <c r="BK49" s="108">
        <v>0</v>
      </c>
      <c r="BL49" s="108">
        <v>7810981.1766355559</v>
      </c>
      <c r="BM49" s="108">
        <v>0</v>
      </c>
      <c r="BN49" s="108">
        <v>886538.76086999057</v>
      </c>
      <c r="BO49" s="108">
        <v>4955026.9113023458</v>
      </c>
      <c r="BP49" s="253">
        <v>-4642725.8662258219</v>
      </c>
      <c r="BQ49" s="108">
        <v>-3184292.30176898</v>
      </c>
      <c r="BR49" s="108">
        <v>-1703736.251832718</v>
      </c>
      <c r="BS49" s="108">
        <v>-326591.88298290991</v>
      </c>
      <c r="BT49" s="108">
        <v>2880566.2308669053</v>
      </c>
      <c r="BU49" s="108">
        <v>6040244.5708526038</v>
      </c>
      <c r="BV49" s="108">
        <v>0</v>
      </c>
      <c r="BW49" s="108">
        <v>0</v>
      </c>
      <c r="BX49" s="108">
        <v>3927354.0819581524</v>
      </c>
      <c r="BY49" s="108">
        <v>2793774.7145263515</v>
      </c>
      <c r="BZ49" s="108">
        <v>0</v>
      </c>
      <c r="CA49" s="108">
        <v>4705390.0313559212</v>
      </c>
      <c r="CB49" s="108">
        <v>0</v>
      </c>
      <c r="CC49" s="253">
        <v>-52161440.308139756</v>
      </c>
      <c r="CD49" s="108">
        <v>-48256398.031210959</v>
      </c>
      <c r="CE49" s="108">
        <v>-44203268.120444737</v>
      </c>
      <c r="CF49" s="108">
        <v>-44203268.120444737</v>
      </c>
      <c r="CG49" s="108">
        <v>-19501874.59509705</v>
      </c>
      <c r="CH49" s="108">
        <v>-11946714.05397258</v>
      </c>
      <c r="CI49" s="108">
        <v>-11946714.05397258</v>
      </c>
      <c r="CJ49" s="108">
        <v>8395177.872920312</v>
      </c>
      <c r="CK49" s="108">
        <v>18679406.252833836</v>
      </c>
      <c r="CL49" s="108">
        <v>0</v>
      </c>
      <c r="CM49" s="108">
        <v>0</v>
      </c>
      <c r="CN49" s="108">
        <v>17230856.658244111</v>
      </c>
      <c r="CO49" s="108">
        <v>13135263.557981133</v>
      </c>
      <c r="CP49" s="253">
        <v>13135263.557981126</v>
      </c>
    </row>
    <row r="50" spans="1:94" s="83" customFormat="1" ht="17.25" customHeight="1" x14ac:dyDescent="0.35">
      <c r="A50" s="82"/>
      <c r="B50" s="107" t="s">
        <v>179</v>
      </c>
      <c r="C50" s="108"/>
      <c r="D50" s="108">
        <v>0</v>
      </c>
      <c r="E50" s="108">
        <v>0</v>
      </c>
      <c r="F50" s="108">
        <v>0</v>
      </c>
      <c r="G50" s="108">
        <v>0</v>
      </c>
      <c r="H50" s="108">
        <v>0</v>
      </c>
      <c r="I50" s="108">
        <v>0</v>
      </c>
      <c r="J50" s="108">
        <v>0</v>
      </c>
      <c r="K50" s="108">
        <v>0</v>
      </c>
      <c r="L50" s="108">
        <v>0</v>
      </c>
      <c r="M50" s="108">
        <v>0</v>
      </c>
      <c r="N50" s="108">
        <v>0</v>
      </c>
      <c r="O50" s="108">
        <v>158315.64999999997</v>
      </c>
      <c r="P50" s="253">
        <v>158315.64999999997</v>
      </c>
      <c r="Q50" s="108">
        <v>0</v>
      </c>
      <c r="R50" s="108">
        <v>0</v>
      </c>
      <c r="S50" s="108">
        <v>0</v>
      </c>
      <c r="T50" s="108">
        <v>0</v>
      </c>
      <c r="U50" s="108">
        <v>0</v>
      </c>
      <c r="V50" s="108">
        <v>0</v>
      </c>
      <c r="W50" s="108">
        <v>0</v>
      </c>
      <c r="X50" s="108">
        <v>0</v>
      </c>
      <c r="Y50" s="108">
        <v>0</v>
      </c>
      <c r="Z50" s="108">
        <v>0</v>
      </c>
      <c r="AA50" s="108">
        <v>0</v>
      </c>
      <c r="AB50" s="108">
        <v>89541.290000000008</v>
      </c>
      <c r="AC50" s="253">
        <v>89541.290000000008</v>
      </c>
      <c r="AD50" s="108">
        <v>37161.53</v>
      </c>
      <c r="AE50" s="108">
        <v>0</v>
      </c>
      <c r="AF50" s="108">
        <v>0</v>
      </c>
      <c r="AG50" s="108">
        <v>1437.5</v>
      </c>
      <c r="AH50" s="108">
        <v>1437.5</v>
      </c>
      <c r="AI50" s="108">
        <v>-18032.5</v>
      </c>
      <c r="AJ50" s="108">
        <v>-15157.5</v>
      </c>
      <c r="AK50" s="108">
        <v>-15157.5</v>
      </c>
      <c r="AL50" s="108">
        <v>-11017.5</v>
      </c>
      <c r="AM50" s="108">
        <v>10622.5</v>
      </c>
      <c r="AN50" s="108">
        <v>40132.78</v>
      </c>
      <c r="AO50" s="108">
        <v>125793.5</v>
      </c>
      <c r="AP50" s="253">
        <v>157220.31</v>
      </c>
      <c r="AQ50" s="108">
        <v>27771.65</v>
      </c>
      <c r="AR50" s="108">
        <v>43781.487594607344</v>
      </c>
      <c r="AS50" s="108">
        <v>44900.508483377671</v>
      </c>
      <c r="AT50" s="108">
        <v>46140.517526605305</v>
      </c>
      <c r="AU50" s="108">
        <v>47514.59592202826</v>
      </c>
      <c r="AV50" s="108">
        <v>49037.239201994671</v>
      </c>
      <c r="AW50" s="108">
        <v>115066.06386722295</v>
      </c>
      <c r="AX50" s="108">
        <v>-120511.45620997765</v>
      </c>
      <c r="AY50" s="108">
        <v>157838.06303096373</v>
      </c>
      <c r="AZ50" s="108">
        <v>35000.142306958849</v>
      </c>
      <c r="BA50" s="108">
        <v>-282854.17817312281</v>
      </c>
      <c r="BB50" s="108">
        <v>-256460.83847413491</v>
      </c>
      <c r="BC50" s="253">
        <v>-92776.204923476093</v>
      </c>
      <c r="BD50" s="108">
        <v>135145.37704975391</v>
      </c>
      <c r="BE50" s="108">
        <v>132393.31153466052</v>
      </c>
      <c r="BF50" s="108">
        <v>315597.95525383868</v>
      </c>
      <c r="BG50" s="108">
        <v>434847.32904119371</v>
      </c>
      <c r="BH50" s="108">
        <v>374350.58324934944</v>
      </c>
      <c r="BI50" s="108">
        <v>631161.00166017003</v>
      </c>
      <c r="BJ50" s="108">
        <v>-2335796.6028654901</v>
      </c>
      <c r="BK50" s="108">
        <v>0</v>
      </c>
      <c r="BL50" s="108">
        <v>7810981.1766355559</v>
      </c>
      <c r="BM50" s="108">
        <v>-7810981.1766355559</v>
      </c>
      <c r="BN50" s="108">
        <v>886538.76086999057</v>
      </c>
      <c r="BO50" s="108">
        <v>4068488.1504323552</v>
      </c>
      <c r="BP50" s="253">
        <v>-4955026.9113023458</v>
      </c>
      <c r="BQ50" s="108">
        <v>1458433.5644568417</v>
      </c>
      <c r="BR50" s="108">
        <v>1480556.049936262</v>
      </c>
      <c r="BS50" s="108">
        <v>1377144.3688498081</v>
      </c>
      <c r="BT50" s="108">
        <v>3207158.1138498154</v>
      </c>
      <c r="BU50" s="108">
        <v>3159678.3399856985</v>
      </c>
      <c r="BV50" s="108">
        <v>-6040244.5708526038</v>
      </c>
      <c r="BW50" s="108">
        <v>0</v>
      </c>
      <c r="BX50" s="108">
        <v>3927354.0819581524</v>
      </c>
      <c r="BY50" s="108">
        <v>-1133579.3674318008</v>
      </c>
      <c r="BZ50" s="108">
        <v>-2793774.7145263515</v>
      </c>
      <c r="CA50" s="108">
        <v>4705390.0313559212</v>
      </c>
      <c r="CB50" s="108">
        <v>-4705390.0313559212</v>
      </c>
      <c r="CC50" s="253">
        <v>4642725.8662258238</v>
      </c>
      <c r="CD50" s="108">
        <v>3905042.2769288002</v>
      </c>
      <c r="CE50" s="108">
        <v>4053129.9107662216</v>
      </c>
      <c r="CF50" s="108">
        <v>0</v>
      </c>
      <c r="CG50" s="108">
        <v>24701393.525347687</v>
      </c>
      <c r="CH50" s="108">
        <v>7555160.5411244696</v>
      </c>
      <c r="CI50" s="108">
        <v>0</v>
      </c>
      <c r="CJ50" s="108">
        <v>20341891.926892892</v>
      </c>
      <c r="CK50" s="108">
        <v>10284228.379913522</v>
      </c>
      <c r="CL50" s="108">
        <v>-18679406.252833836</v>
      </c>
      <c r="CM50" s="108">
        <v>0</v>
      </c>
      <c r="CN50" s="108">
        <v>17230856.658244111</v>
      </c>
      <c r="CO50" s="108">
        <v>-4095593.1002629772</v>
      </c>
      <c r="CP50" s="253">
        <v>65296703.866120882</v>
      </c>
    </row>
    <row r="51" spans="1:94" ht="17.25" customHeight="1" x14ac:dyDescent="0.35">
      <c r="A51" s="258"/>
      <c r="B51" s="107" t="s">
        <v>180</v>
      </c>
      <c r="C51" s="109"/>
      <c r="D51" s="109">
        <v>0</v>
      </c>
      <c r="E51" s="109">
        <v>0</v>
      </c>
      <c r="F51" s="109">
        <v>0</v>
      </c>
      <c r="G51" s="109">
        <v>0</v>
      </c>
      <c r="H51" s="109">
        <v>0</v>
      </c>
      <c r="I51" s="109">
        <v>0</v>
      </c>
      <c r="J51" s="109">
        <v>0</v>
      </c>
      <c r="K51" s="109">
        <v>0</v>
      </c>
      <c r="L51" s="109">
        <v>0</v>
      </c>
      <c r="M51" s="109">
        <v>0</v>
      </c>
      <c r="N51" s="109">
        <v>0</v>
      </c>
      <c r="O51" s="109">
        <v>0</v>
      </c>
      <c r="P51" s="253">
        <v>0</v>
      </c>
      <c r="Q51" s="109">
        <v>0</v>
      </c>
      <c r="R51" s="109">
        <v>0</v>
      </c>
      <c r="S51" s="109">
        <v>0</v>
      </c>
      <c r="T51" s="109">
        <v>0</v>
      </c>
      <c r="U51" s="109">
        <v>0</v>
      </c>
      <c r="V51" s="109">
        <v>0</v>
      </c>
      <c r="W51" s="109">
        <v>0</v>
      </c>
      <c r="X51" s="109">
        <v>0</v>
      </c>
      <c r="Y51" s="109">
        <v>0</v>
      </c>
      <c r="Z51" s="109">
        <v>0</v>
      </c>
      <c r="AA51" s="109">
        <v>0</v>
      </c>
      <c r="AB51" s="109">
        <v>0</v>
      </c>
      <c r="AC51" s="253">
        <v>0</v>
      </c>
      <c r="AD51" s="109">
        <v>0</v>
      </c>
      <c r="AE51" s="109">
        <v>0</v>
      </c>
      <c r="AF51" s="109">
        <v>0</v>
      </c>
      <c r="AG51" s="109">
        <v>0</v>
      </c>
      <c r="AH51" s="109">
        <v>0</v>
      </c>
      <c r="AI51" s="109">
        <v>0</v>
      </c>
      <c r="AJ51" s="109">
        <v>0</v>
      </c>
      <c r="AK51" s="109">
        <v>0</v>
      </c>
      <c r="AL51" s="109">
        <v>0</v>
      </c>
      <c r="AM51" s="109">
        <v>0</v>
      </c>
      <c r="AN51" s="109">
        <v>0</v>
      </c>
      <c r="AO51" s="109">
        <v>0</v>
      </c>
      <c r="AP51" s="253">
        <v>0</v>
      </c>
      <c r="AQ51" s="109">
        <v>0</v>
      </c>
      <c r="AR51" s="109">
        <v>0</v>
      </c>
      <c r="AS51" s="109">
        <v>0</v>
      </c>
      <c r="AT51" s="109">
        <v>0</v>
      </c>
      <c r="AU51" s="109">
        <v>0</v>
      </c>
      <c r="AV51" s="109">
        <v>0</v>
      </c>
      <c r="AW51" s="109">
        <v>0</v>
      </c>
      <c r="AX51" s="109">
        <v>0</v>
      </c>
      <c r="AY51" s="109">
        <v>0</v>
      </c>
      <c r="AZ51" s="109">
        <v>0</v>
      </c>
      <c r="BA51" s="109">
        <v>0</v>
      </c>
      <c r="BB51" s="109">
        <v>0</v>
      </c>
      <c r="BC51" s="253">
        <v>0</v>
      </c>
      <c r="BD51" s="109">
        <v>0</v>
      </c>
      <c r="BE51" s="109">
        <v>0</v>
      </c>
      <c r="BF51" s="109">
        <v>0</v>
      </c>
      <c r="BG51" s="109">
        <v>0</v>
      </c>
      <c r="BH51" s="109">
        <v>0</v>
      </c>
      <c r="BI51" s="109">
        <v>0</v>
      </c>
      <c r="BJ51" s="109">
        <v>7671696.0715202065</v>
      </c>
      <c r="BK51" s="109">
        <v>3764582.3662069496</v>
      </c>
      <c r="BL51" s="109">
        <v>0</v>
      </c>
      <c r="BM51" s="109">
        <v>7198100.0866141152</v>
      </c>
      <c r="BN51" s="109">
        <v>0</v>
      </c>
      <c r="BO51" s="109">
        <v>0</v>
      </c>
      <c r="BP51" s="253">
        <v>9036625.7468131036</v>
      </c>
      <c r="BQ51" s="109">
        <v>0</v>
      </c>
      <c r="BR51" s="109">
        <v>0</v>
      </c>
      <c r="BS51" s="109">
        <v>0</v>
      </c>
      <c r="BT51" s="109">
        <v>0</v>
      </c>
      <c r="BU51" s="109">
        <v>0</v>
      </c>
      <c r="BV51" s="109">
        <v>23554612.455968793</v>
      </c>
      <c r="BW51" s="109">
        <v>26015396.775894757</v>
      </c>
      <c r="BX51" s="109">
        <v>0</v>
      </c>
      <c r="BY51" s="109">
        <v>0</v>
      </c>
      <c r="BZ51" s="109">
        <v>2231806.6128702462</v>
      </c>
      <c r="CA51" s="109">
        <v>0</v>
      </c>
      <c r="CB51" s="109">
        <v>359624.46340595651</v>
      </c>
      <c r="CC51" s="253">
        <v>52161440.308139756</v>
      </c>
      <c r="CD51" s="109">
        <v>0</v>
      </c>
      <c r="CE51" s="109">
        <v>0</v>
      </c>
      <c r="CF51" s="109">
        <v>3089492.2349391612</v>
      </c>
      <c r="CG51" s="109">
        <v>0</v>
      </c>
      <c r="CH51" s="109">
        <v>0</v>
      </c>
      <c r="CI51" s="109">
        <v>62878697.228246674</v>
      </c>
      <c r="CJ51" s="109">
        <v>0</v>
      </c>
      <c r="CK51" s="109">
        <v>0</v>
      </c>
      <c r="CL51" s="109">
        <v>98788153.174663961</v>
      </c>
      <c r="CM51" s="109">
        <v>50312869.364521243</v>
      </c>
      <c r="CN51" s="109">
        <v>0</v>
      </c>
      <c r="CO51" s="109">
        <v>0</v>
      </c>
      <c r="CP51" s="253">
        <v>215069212.00237101</v>
      </c>
    </row>
    <row r="52" spans="1:94" ht="17.25" customHeight="1" x14ac:dyDescent="0.35">
      <c r="A52" s="258"/>
      <c r="B52" s="107" t="s">
        <v>211</v>
      </c>
      <c r="C52" s="108"/>
      <c r="D52" s="108">
        <v>0</v>
      </c>
      <c r="E52" s="108">
        <v>0</v>
      </c>
      <c r="F52" s="108">
        <v>0</v>
      </c>
      <c r="G52" s="108">
        <v>0</v>
      </c>
      <c r="H52" s="108">
        <v>0</v>
      </c>
      <c r="I52" s="108">
        <v>0</v>
      </c>
      <c r="J52" s="108">
        <v>0</v>
      </c>
      <c r="K52" s="108">
        <v>0</v>
      </c>
      <c r="L52" s="108">
        <v>0</v>
      </c>
      <c r="M52" s="108">
        <v>0</v>
      </c>
      <c r="N52" s="108">
        <v>0</v>
      </c>
      <c r="O52" s="108">
        <v>0</v>
      </c>
      <c r="P52" s="253">
        <v>0</v>
      </c>
      <c r="Q52" s="108">
        <v>0</v>
      </c>
      <c r="R52" s="108">
        <v>0</v>
      </c>
      <c r="S52" s="108">
        <v>0</v>
      </c>
      <c r="T52" s="108">
        <v>0</v>
      </c>
      <c r="U52" s="108">
        <v>0</v>
      </c>
      <c r="V52" s="108">
        <v>0</v>
      </c>
      <c r="W52" s="108">
        <v>0</v>
      </c>
      <c r="X52" s="108">
        <v>0</v>
      </c>
      <c r="Y52" s="108">
        <v>0</v>
      </c>
      <c r="Z52" s="108">
        <v>0</v>
      </c>
      <c r="AA52" s="108">
        <v>0</v>
      </c>
      <c r="AB52" s="108">
        <v>0</v>
      </c>
      <c r="AC52" s="253">
        <v>0</v>
      </c>
      <c r="AD52" s="108">
        <v>0</v>
      </c>
      <c r="AE52" s="108">
        <v>0</v>
      </c>
      <c r="AF52" s="108">
        <v>0</v>
      </c>
      <c r="AG52" s="108">
        <v>0</v>
      </c>
      <c r="AH52" s="108">
        <v>0</v>
      </c>
      <c r="AI52" s="108">
        <v>0</v>
      </c>
      <c r="AJ52" s="108">
        <v>0</v>
      </c>
      <c r="AK52" s="108">
        <v>0</v>
      </c>
      <c r="AL52" s="108">
        <v>0</v>
      </c>
      <c r="AM52" s="108">
        <v>0</v>
      </c>
      <c r="AN52" s="108">
        <v>0</v>
      </c>
      <c r="AO52" s="108">
        <v>0</v>
      </c>
      <c r="AP52" s="253">
        <v>0</v>
      </c>
      <c r="AQ52" s="108">
        <v>0</v>
      </c>
      <c r="AR52" s="108">
        <v>0</v>
      </c>
      <c r="AS52" s="108">
        <v>0</v>
      </c>
      <c r="AT52" s="108">
        <v>0</v>
      </c>
      <c r="AU52" s="108">
        <v>0</v>
      </c>
      <c r="AV52" s="108">
        <v>0</v>
      </c>
      <c r="AW52" s="108">
        <v>0</v>
      </c>
      <c r="AX52" s="108">
        <v>0</v>
      </c>
      <c r="AY52" s="108">
        <v>0</v>
      </c>
      <c r="AZ52" s="108">
        <v>0</v>
      </c>
      <c r="BA52" s="108">
        <v>0</v>
      </c>
      <c r="BB52" s="108">
        <v>0</v>
      </c>
      <c r="BC52" s="253">
        <v>0</v>
      </c>
      <c r="BD52" s="108">
        <v>0</v>
      </c>
      <c r="BE52" s="108">
        <v>0</v>
      </c>
      <c r="BF52" s="108">
        <v>0</v>
      </c>
      <c r="BG52" s="108">
        <v>0</v>
      </c>
      <c r="BH52" s="108">
        <v>0</v>
      </c>
      <c r="BI52" s="108">
        <v>0</v>
      </c>
      <c r="BJ52" s="108">
        <v>1611056.1750192433</v>
      </c>
      <c r="BK52" s="108">
        <v>790562.29690345936</v>
      </c>
      <c r="BL52" s="108">
        <v>0</v>
      </c>
      <c r="BM52" s="108">
        <v>1511601.0181889641</v>
      </c>
      <c r="BN52" s="108">
        <v>0</v>
      </c>
      <c r="BO52" s="108">
        <v>0</v>
      </c>
      <c r="BP52" s="253">
        <v>1897691.4068307516</v>
      </c>
      <c r="BQ52" s="108">
        <v>0</v>
      </c>
      <c r="BR52" s="108">
        <v>0</v>
      </c>
      <c r="BS52" s="108">
        <v>0</v>
      </c>
      <c r="BT52" s="108">
        <v>0</v>
      </c>
      <c r="BU52" s="108">
        <v>0</v>
      </c>
      <c r="BV52" s="108">
        <v>4946468.6157534467</v>
      </c>
      <c r="BW52" s="108">
        <v>5463233.3229378993</v>
      </c>
      <c r="BX52" s="108">
        <v>0</v>
      </c>
      <c r="BY52" s="108">
        <v>0</v>
      </c>
      <c r="BZ52" s="108">
        <v>468679.38870275166</v>
      </c>
      <c r="CA52" s="108">
        <v>0</v>
      </c>
      <c r="CB52" s="108">
        <v>75521.13731525086</v>
      </c>
      <c r="CC52" s="253">
        <v>10953902.464709349</v>
      </c>
      <c r="CD52" s="108">
        <v>0</v>
      </c>
      <c r="CE52" s="108">
        <v>0</v>
      </c>
      <c r="CF52" s="108">
        <v>648793.36933722382</v>
      </c>
      <c r="CG52" s="108">
        <v>0</v>
      </c>
      <c r="CH52" s="108">
        <v>0</v>
      </c>
      <c r="CI52" s="108">
        <v>13204526.417931801</v>
      </c>
      <c r="CJ52" s="108">
        <v>0</v>
      </c>
      <c r="CK52" s="108">
        <v>0</v>
      </c>
      <c r="CL52" s="108">
        <v>20745512.166679431</v>
      </c>
      <c r="CM52" s="108">
        <v>10565702.566549461</v>
      </c>
      <c r="CN52" s="108">
        <v>0</v>
      </c>
      <c r="CO52" s="108">
        <v>0</v>
      </c>
      <c r="CP52" s="253">
        <v>45164534.520497911</v>
      </c>
    </row>
    <row r="53" spans="1:94" ht="17.25" customHeight="1" x14ac:dyDescent="0.35">
      <c r="A53" s="258"/>
      <c r="B53" s="110" t="s">
        <v>212</v>
      </c>
      <c r="C53" s="109"/>
      <c r="D53" s="109">
        <v>0</v>
      </c>
      <c r="E53" s="109">
        <v>0</v>
      </c>
      <c r="F53" s="109">
        <v>0</v>
      </c>
      <c r="G53" s="109">
        <v>0</v>
      </c>
      <c r="H53" s="109">
        <v>0</v>
      </c>
      <c r="I53" s="109">
        <v>0</v>
      </c>
      <c r="J53" s="109">
        <v>0</v>
      </c>
      <c r="K53" s="109">
        <v>0</v>
      </c>
      <c r="L53" s="109">
        <v>0</v>
      </c>
      <c r="M53" s="109">
        <v>0</v>
      </c>
      <c r="N53" s="109">
        <v>0</v>
      </c>
      <c r="O53" s="109">
        <v>0</v>
      </c>
      <c r="P53" s="253">
        <v>0</v>
      </c>
      <c r="Q53" s="109">
        <v>0</v>
      </c>
      <c r="R53" s="109">
        <v>0</v>
      </c>
      <c r="S53" s="109">
        <v>0</v>
      </c>
      <c r="T53" s="109">
        <v>0</v>
      </c>
      <c r="U53" s="109">
        <v>0</v>
      </c>
      <c r="V53" s="109">
        <v>0</v>
      </c>
      <c r="W53" s="109">
        <v>0</v>
      </c>
      <c r="X53" s="109">
        <v>0</v>
      </c>
      <c r="Y53" s="109">
        <v>0</v>
      </c>
      <c r="Z53" s="109">
        <v>0</v>
      </c>
      <c r="AA53" s="109">
        <v>0</v>
      </c>
      <c r="AB53" s="109">
        <v>0</v>
      </c>
      <c r="AC53" s="253">
        <v>0</v>
      </c>
      <c r="AD53" s="109">
        <v>0</v>
      </c>
      <c r="AE53" s="109">
        <v>0</v>
      </c>
      <c r="AF53" s="109">
        <v>0</v>
      </c>
      <c r="AG53" s="109">
        <v>0</v>
      </c>
      <c r="AH53" s="109">
        <v>0</v>
      </c>
      <c r="AI53" s="109">
        <v>0</v>
      </c>
      <c r="AJ53" s="109">
        <v>0</v>
      </c>
      <c r="AK53" s="109">
        <v>0</v>
      </c>
      <c r="AL53" s="109">
        <v>0</v>
      </c>
      <c r="AM53" s="109">
        <v>0</v>
      </c>
      <c r="AN53" s="109">
        <v>0</v>
      </c>
      <c r="AO53" s="109">
        <v>0</v>
      </c>
      <c r="AP53" s="253">
        <v>0</v>
      </c>
      <c r="AQ53" s="109">
        <v>0</v>
      </c>
      <c r="AR53" s="109">
        <v>0</v>
      </c>
      <c r="AS53" s="109">
        <v>0</v>
      </c>
      <c r="AT53" s="109">
        <v>0</v>
      </c>
      <c r="AU53" s="109">
        <v>0</v>
      </c>
      <c r="AV53" s="109">
        <v>0</v>
      </c>
      <c r="AW53" s="109">
        <v>0</v>
      </c>
      <c r="AX53" s="109">
        <v>0</v>
      </c>
      <c r="AY53" s="109">
        <v>0</v>
      </c>
      <c r="AZ53" s="109">
        <v>0</v>
      </c>
      <c r="BA53" s="109">
        <v>0</v>
      </c>
      <c r="BB53" s="109">
        <v>0</v>
      </c>
      <c r="BC53" s="253">
        <v>0</v>
      </c>
      <c r="BD53" s="109">
        <v>0</v>
      </c>
      <c r="BE53" s="109">
        <v>0</v>
      </c>
      <c r="BF53" s="109">
        <v>0</v>
      </c>
      <c r="BG53" s="109">
        <v>0</v>
      </c>
      <c r="BH53" s="109">
        <v>0</v>
      </c>
      <c r="BI53" s="109">
        <v>0</v>
      </c>
      <c r="BJ53" s="109">
        <v>537018.72500641446</v>
      </c>
      <c r="BK53" s="109">
        <v>263520.76563448651</v>
      </c>
      <c r="BL53" s="109">
        <v>0</v>
      </c>
      <c r="BM53" s="109">
        <v>503867.00606298813</v>
      </c>
      <c r="BN53" s="109">
        <v>0</v>
      </c>
      <c r="BO53" s="109">
        <v>0</v>
      </c>
      <c r="BP53" s="253">
        <v>632563.80227691727</v>
      </c>
      <c r="BQ53" s="109">
        <v>0</v>
      </c>
      <c r="BR53" s="109">
        <v>0</v>
      </c>
      <c r="BS53" s="109">
        <v>0</v>
      </c>
      <c r="BT53" s="109">
        <v>0</v>
      </c>
      <c r="BU53" s="109">
        <v>0</v>
      </c>
      <c r="BV53" s="109">
        <v>1648822.8719178156</v>
      </c>
      <c r="BW53" s="109">
        <v>1821077.7743126331</v>
      </c>
      <c r="BX53" s="109">
        <v>0</v>
      </c>
      <c r="BY53" s="109">
        <v>0</v>
      </c>
      <c r="BZ53" s="109">
        <v>156226.46290091725</v>
      </c>
      <c r="CA53" s="109">
        <v>0</v>
      </c>
      <c r="CB53" s="109">
        <v>25173.712438416958</v>
      </c>
      <c r="CC53" s="253">
        <v>3651300.8215697831</v>
      </c>
      <c r="CD53" s="109">
        <v>0</v>
      </c>
      <c r="CE53" s="109">
        <v>0</v>
      </c>
      <c r="CF53" s="109">
        <v>216264.45644574129</v>
      </c>
      <c r="CG53" s="109">
        <v>0</v>
      </c>
      <c r="CH53" s="109">
        <v>0</v>
      </c>
      <c r="CI53" s="109">
        <v>4401508.8059772672</v>
      </c>
      <c r="CJ53" s="109">
        <v>0</v>
      </c>
      <c r="CK53" s="109">
        <v>0</v>
      </c>
      <c r="CL53" s="109">
        <v>6915170.7222264782</v>
      </c>
      <c r="CM53" s="109">
        <v>3521900.8555164873</v>
      </c>
      <c r="CN53" s="109">
        <v>0</v>
      </c>
      <c r="CO53" s="109">
        <v>0</v>
      </c>
      <c r="CP53" s="253">
        <v>15054844.840165973</v>
      </c>
    </row>
    <row r="54" spans="1:94" ht="17.25" customHeight="1" thickBot="1" x14ac:dyDescent="0.4">
      <c r="A54" s="258"/>
      <c r="B54" s="7" t="s">
        <v>160</v>
      </c>
      <c r="C54" s="18"/>
      <c r="D54" s="20">
        <v>0</v>
      </c>
      <c r="E54" s="20">
        <v>0</v>
      </c>
      <c r="F54" s="20">
        <v>0</v>
      </c>
      <c r="G54" s="20">
        <v>0</v>
      </c>
      <c r="H54" s="20">
        <v>0</v>
      </c>
      <c r="I54" s="20">
        <v>0</v>
      </c>
      <c r="J54" s="20">
        <v>0</v>
      </c>
      <c r="K54" s="20">
        <v>0</v>
      </c>
      <c r="L54" s="20">
        <v>0</v>
      </c>
      <c r="M54" s="20">
        <v>0</v>
      </c>
      <c r="N54" s="20">
        <v>0</v>
      </c>
      <c r="O54" s="20">
        <v>0</v>
      </c>
      <c r="P54" s="253">
        <v>0</v>
      </c>
      <c r="Q54" s="20">
        <v>0</v>
      </c>
      <c r="R54" s="20">
        <v>0</v>
      </c>
      <c r="S54" s="20">
        <v>0</v>
      </c>
      <c r="T54" s="20">
        <v>0</v>
      </c>
      <c r="U54" s="20">
        <v>0</v>
      </c>
      <c r="V54" s="20">
        <v>0</v>
      </c>
      <c r="W54" s="20">
        <v>0</v>
      </c>
      <c r="X54" s="20">
        <v>0</v>
      </c>
      <c r="Y54" s="20">
        <v>0</v>
      </c>
      <c r="Z54" s="20">
        <v>0</v>
      </c>
      <c r="AA54" s="20">
        <v>0</v>
      </c>
      <c r="AB54" s="20">
        <v>0</v>
      </c>
      <c r="AC54" s="253">
        <v>0</v>
      </c>
      <c r="AD54" s="20">
        <v>0</v>
      </c>
      <c r="AE54" s="20">
        <v>0</v>
      </c>
      <c r="AF54" s="20">
        <v>0</v>
      </c>
      <c r="AG54" s="20">
        <v>0</v>
      </c>
      <c r="AH54" s="20">
        <v>0</v>
      </c>
      <c r="AI54" s="20">
        <v>0</v>
      </c>
      <c r="AJ54" s="20">
        <v>0</v>
      </c>
      <c r="AK54" s="20">
        <v>0</v>
      </c>
      <c r="AL54" s="20">
        <v>0</v>
      </c>
      <c r="AM54" s="20">
        <v>0</v>
      </c>
      <c r="AN54" s="20">
        <v>0</v>
      </c>
      <c r="AO54" s="20">
        <v>0</v>
      </c>
      <c r="AP54" s="253">
        <v>0</v>
      </c>
      <c r="AQ54" s="283">
        <v>0</v>
      </c>
      <c r="AR54" s="283">
        <v>0</v>
      </c>
      <c r="AS54" s="283">
        <v>0</v>
      </c>
      <c r="AT54" s="283">
        <v>0</v>
      </c>
      <c r="AU54" s="283">
        <v>0</v>
      </c>
      <c r="AV54" s="283">
        <v>0</v>
      </c>
      <c r="AW54" s="283">
        <v>0</v>
      </c>
      <c r="AX54" s="283">
        <v>0</v>
      </c>
      <c r="AY54" s="283">
        <v>0</v>
      </c>
      <c r="AZ54" s="283">
        <v>0</v>
      </c>
      <c r="BA54" s="283">
        <v>0</v>
      </c>
      <c r="BB54" s="283">
        <v>0</v>
      </c>
      <c r="BC54" s="253">
        <v>0</v>
      </c>
      <c r="BD54" s="20">
        <v>0</v>
      </c>
      <c r="BE54" s="20">
        <v>0</v>
      </c>
      <c r="BF54" s="20">
        <v>0</v>
      </c>
      <c r="BG54" s="20">
        <v>0</v>
      </c>
      <c r="BH54" s="20">
        <v>0</v>
      </c>
      <c r="BI54" s="20">
        <v>0</v>
      </c>
      <c r="BJ54" s="20">
        <v>2148074.9000256578</v>
      </c>
      <c r="BK54" s="20">
        <v>1054083.0625379458</v>
      </c>
      <c r="BL54" s="20">
        <v>0</v>
      </c>
      <c r="BM54" s="20">
        <v>2015468.0242519523</v>
      </c>
      <c r="BN54" s="20">
        <v>0</v>
      </c>
      <c r="BO54" s="20">
        <v>0</v>
      </c>
      <c r="BP54" s="253">
        <v>2530255.2091076691</v>
      </c>
      <c r="BQ54" s="20">
        <v>0</v>
      </c>
      <c r="BR54" s="20">
        <v>0</v>
      </c>
      <c r="BS54" s="20">
        <v>0</v>
      </c>
      <c r="BT54" s="20">
        <v>0</v>
      </c>
      <c r="BU54" s="20">
        <v>0</v>
      </c>
      <c r="BV54" s="20">
        <v>6595291.4876712626</v>
      </c>
      <c r="BW54" s="20">
        <v>7284311.0972505324</v>
      </c>
      <c r="BX54" s="20">
        <v>0</v>
      </c>
      <c r="BY54" s="20">
        <v>0</v>
      </c>
      <c r="BZ54" s="20">
        <v>624905.85160366888</v>
      </c>
      <c r="CA54" s="20">
        <v>0</v>
      </c>
      <c r="CB54" s="20">
        <v>100694.84975366782</v>
      </c>
      <c r="CC54" s="253">
        <v>14605203.286279133</v>
      </c>
      <c r="CD54" s="20">
        <v>0</v>
      </c>
      <c r="CE54" s="20">
        <v>0</v>
      </c>
      <c r="CF54" s="20">
        <v>865057.82578296517</v>
      </c>
      <c r="CG54" s="20">
        <v>0</v>
      </c>
      <c r="CH54" s="20">
        <v>0</v>
      </c>
      <c r="CI54" s="20">
        <v>17606035.223909069</v>
      </c>
      <c r="CJ54" s="20">
        <v>0</v>
      </c>
      <c r="CK54" s="20">
        <v>0</v>
      </c>
      <c r="CL54" s="20">
        <v>27660682.888905909</v>
      </c>
      <c r="CM54" s="20">
        <v>14087603.422065949</v>
      </c>
      <c r="CN54" s="20">
        <v>0</v>
      </c>
      <c r="CO54" s="20">
        <v>0</v>
      </c>
      <c r="CP54" s="253">
        <v>60219379.360663883</v>
      </c>
    </row>
    <row r="55" spans="1:94" ht="17.25" customHeight="1" x14ac:dyDescent="0.35">
      <c r="A55" s="258"/>
      <c r="B55" s="268"/>
      <c r="C55" s="268"/>
      <c r="D55" s="268"/>
      <c r="E55" s="268"/>
      <c r="F55" s="268"/>
      <c r="G55" s="268"/>
      <c r="H55" s="268"/>
      <c r="I55" s="268"/>
      <c r="J55" s="268"/>
      <c r="K55" s="268"/>
      <c r="L55" s="268"/>
      <c r="M55" s="268"/>
      <c r="N55" s="268"/>
      <c r="O55" s="268"/>
      <c r="P55" s="89"/>
      <c r="Q55" s="268"/>
      <c r="R55" s="268"/>
      <c r="S55" s="268"/>
      <c r="T55" s="268"/>
      <c r="U55" s="268"/>
      <c r="V55" s="268"/>
      <c r="W55" s="268"/>
      <c r="X55" s="268"/>
      <c r="Y55" s="268"/>
      <c r="Z55" s="268"/>
      <c r="AA55" s="268"/>
      <c r="AB55" s="268"/>
      <c r="AC55" s="89"/>
      <c r="AD55" s="99"/>
      <c r="AE55" s="99"/>
      <c r="AF55" s="99"/>
      <c r="AG55" s="99"/>
      <c r="AH55" s="99"/>
      <c r="AI55" s="99"/>
      <c r="AJ55" s="99"/>
      <c r="AK55" s="99"/>
      <c r="AL55" s="99"/>
      <c r="AM55" s="99"/>
      <c r="AN55" s="99"/>
      <c r="AO55" s="99"/>
      <c r="AP55" s="89"/>
      <c r="AQ55" s="99"/>
      <c r="AR55" s="99"/>
      <c r="AS55" s="99"/>
      <c r="AT55" s="99"/>
      <c r="AU55" s="99"/>
      <c r="AV55" s="99"/>
      <c r="AW55" s="99"/>
      <c r="AX55" s="99"/>
      <c r="AY55" s="99"/>
      <c r="AZ55" s="99"/>
      <c r="BA55" s="99"/>
      <c r="BB55" s="99"/>
      <c r="BC55" s="89"/>
      <c r="BD55" s="99"/>
      <c r="BE55" s="99"/>
      <c r="BF55" s="99"/>
      <c r="BG55" s="99"/>
      <c r="BH55" s="99"/>
      <c r="BI55" s="99"/>
      <c r="BJ55" s="99"/>
      <c r="BK55" s="99"/>
      <c r="BL55" s="99"/>
      <c r="BM55" s="99"/>
      <c r="BN55" s="99"/>
      <c r="BO55" s="99"/>
      <c r="BP55" s="89"/>
      <c r="BQ55" s="99"/>
      <c r="BR55" s="99"/>
      <c r="BS55" s="99"/>
      <c r="BT55" s="99"/>
      <c r="BU55" s="99"/>
      <c r="BV55" s="99"/>
      <c r="BW55" s="99"/>
      <c r="BX55" s="99"/>
      <c r="BY55" s="99"/>
      <c r="BZ55" s="99"/>
      <c r="CA55" s="99"/>
      <c r="CB55" s="99"/>
      <c r="CC55" s="89"/>
      <c r="CD55" s="99"/>
      <c r="CE55" s="99"/>
      <c r="CF55" s="99"/>
      <c r="CG55" s="99"/>
      <c r="CH55" s="99"/>
      <c r="CI55" s="99"/>
      <c r="CJ55" s="99"/>
      <c r="CK55" s="99"/>
      <c r="CL55" s="99"/>
      <c r="CM55" s="99"/>
      <c r="CN55" s="99"/>
      <c r="CO55" s="99"/>
      <c r="CP55" s="89"/>
    </row>
    <row r="56" spans="1:94" ht="17.25" customHeight="1" x14ac:dyDescent="0.35">
      <c r="A56" s="258"/>
      <c r="B56" s="6"/>
      <c r="C56" s="6"/>
      <c r="D56" s="6"/>
      <c r="E56" s="6"/>
      <c r="F56" s="6"/>
      <c r="G56" s="6"/>
      <c r="H56" s="6"/>
      <c r="I56" s="6"/>
      <c r="J56" s="6"/>
      <c r="K56" s="6"/>
      <c r="L56" s="6"/>
      <c r="M56" s="6"/>
      <c r="N56" s="6"/>
      <c r="O56" s="6"/>
      <c r="P56" s="89"/>
      <c r="Q56" s="6"/>
      <c r="R56" s="6"/>
      <c r="S56" s="6"/>
      <c r="T56" s="6"/>
      <c r="U56" s="6"/>
      <c r="V56" s="6"/>
      <c r="W56" s="6"/>
      <c r="X56" s="6"/>
      <c r="Y56" s="6"/>
      <c r="Z56" s="6"/>
      <c r="AA56" s="6"/>
      <c r="AB56" s="6"/>
      <c r="AC56" s="89"/>
      <c r="AD56" s="101"/>
      <c r="AE56" s="101"/>
      <c r="AF56" s="101"/>
      <c r="AG56" s="101"/>
      <c r="AH56" s="101"/>
      <c r="AI56" s="101"/>
      <c r="AJ56" s="101"/>
      <c r="AK56" s="101"/>
      <c r="AL56" s="101"/>
      <c r="AM56" s="101"/>
      <c r="AN56" s="101"/>
      <c r="AO56" s="101"/>
      <c r="AP56" s="89"/>
      <c r="AQ56" s="101"/>
      <c r="AR56" s="101"/>
      <c r="AS56" s="101"/>
      <c r="AT56" s="101"/>
      <c r="AU56" s="101"/>
      <c r="AV56" s="101"/>
      <c r="AW56" s="101"/>
      <c r="AX56" s="101"/>
      <c r="AY56" s="101"/>
      <c r="AZ56" s="101"/>
      <c r="BA56" s="101"/>
      <c r="BB56" s="101"/>
      <c r="BC56" s="89"/>
      <c r="BD56" s="101"/>
      <c r="BE56" s="101"/>
      <c r="BF56" s="101"/>
      <c r="BG56" s="101"/>
      <c r="BH56" s="101"/>
      <c r="BI56" s="101"/>
      <c r="BJ56" s="101"/>
      <c r="BK56" s="101"/>
      <c r="BL56" s="101"/>
      <c r="BM56" s="101"/>
      <c r="BN56" s="101"/>
      <c r="BO56" s="101"/>
      <c r="BP56" s="89"/>
      <c r="BQ56" s="101"/>
      <c r="BR56" s="101"/>
      <c r="BS56" s="101"/>
      <c r="BT56" s="101"/>
      <c r="BU56" s="101"/>
      <c r="BV56" s="101"/>
      <c r="BW56" s="101"/>
      <c r="BX56" s="101"/>
      <c r="BY56" s="101"/>
      <c r="BZ56" s="101"/>
      <c r="CA56" s="101"/>
      <c r="CB56" s="101"/>
      <c r="CC56" s="89"/>
      <c r="CD56" s="101"/>
      <c r="CE56" s="101"/>
      <c r="CF56" s="101"/>
      <c r="CG56" s="101"/>
      <c r="CH56" s="101"/>
      <c r="CI56" s="101"/>
      <c r="CJ56" s="101"/>
      <c r="CK56" s="101"/>
      <c r="CL56" s="101"/>
      <c r="CM56" s="101"/>
      <c r="CN56" s="101"/>
      <c r="CO56" s="101"/>
      <c r="CP56" s="89"/>
    </row>
    <row r="57" spans="1:94" s="85" customFormat="1" ht="17.25" customHeight="1" x14ac:dyDescent="0.35">
      <c r="A57" s="84"/>
      <c r="B57" s="103" t="s">
        <v>2</v>
      </c>
      <c r="C57" s="104"/>
      <c r="D57" s="104">
        <v>0</v>
      </c>
      <c r="E57" s="104">
        <v>0</v>
      </c>
      <c r="F57" s="104">
        <v>0</v>
      </c>
      <c r="G57" s="104">
        <v>0</v>
      </c>
      <c r="H57" s="104">
        <v>0</v>
      </c>
      <c r="I57" s="104">
        <v>0</v>
      </c>
      <c r="J57" s="104">
        <v>0</v>
      </c>
      <c r="K57" s="104">
        <v>0</v>
      </c>
      <c r="L57" s="104">
        <v>0</v>
      </c>
      <c r="M57" s="104">
        <v>0</v>
      </c>
      <c r="N57" s="104">
        <v>0</v>
      </c>
      <c r="O57" s="104">
        <v>-158315.64999999997</v>
      </c>
      <c r="P57" s="253">
        <v>-158315.64999999997</v>
      </c>
      <c r="Q57" s="104">
        <v>0</v>
      </c>
      <c r="R57" s="104">
        <v>0</v>
      </c>
      <c r="S57" s="104">
        <v>0</v>
      </c>
      <c r="T57" s="104">
        <v>0</v>
      </c>
      <c r="U57" s="104">
        <v>0</v>
      </c>
      <c r="V57" s="104">
        <v>0</v>
      </c>
      <c r="W57" s="104">
        <v>0</v>
      </c>
      <c r="X57" s="104">
        <v>0</v>
      </c>
      <c r="Y57" s="104">
        <v>0</v>
      </c>
      <c r="Z57" s="104">
        <v>0</v>
      </c>
      <c r="AA57" s="104">
        <v>0</v>
      </c>
      <c r="AB57" s="104">
        <v>-86961.05</v>
      </c>
      <c r="AC57" s="253">
        <v>-86961.05</v>
      </c>
      <c r="AD57" s="104">
        <v>-20885.53</v>
      </c>
      <c r="AE57" s="104">
        <v>0</v>
      </c>
      <c r="AF57" s="104">
        <v>0</v>
      </c>
      <c r="AG57" s="104">
        <v>-1437.5</v>
      </c>
      <c r="AH57" s="104">
        <v>-1437.5</v>
      </c>
      <c r="AI57" s="104">
        <v>18032.5</v>
      </c>
      <c r="AJ57" s="104">
        <v>15157.5</v>
      </c>
      <c r="AK57" s="104">
        <v>15157.5</v>
      </c>
      <c r="AL57" s="104">
        <v>11017.5</v>
      </c>
      <c r="AM57" s="104">
        <v>-10622.5</v>
      </c>
      <c r="AN57" s="104">
        <v>-40132.78</v>
      </c>
      <c r="AO57" s="104">
        <v>-125793.5</v>
      </c>
      <c r="AP57" s="253">
        <v>-140944.31</v>
      </c>
      <c r="AQ57" s="104">
        <v>-25559.233333333334</v>
      </c>
      <c r="AR57" s="104">
        <v>-41569.07092794068</v>
      </c>
      <c r="AS57" s="104">
        <v>-42688.091816711007</v>
      </c>
      <c r="AT57" s="104">
        <v>-43928.10085993864</v>
      </c>
      <c r="AU57" s="104">
        <v>-45302.179255361596</v>
      </c>
      <c r="AV57" s="104">
        <v>-46824.822535328007</v>
      </c>
      <c r="AW57" s="104">
        <v>-112853.64720055628</v>
      </c>
      <c r="AX57" s="104">
        <v>122723.87287664432</v>
      </c>
      <c r="AY57" s="104">
        <v>-155625.64636429708</v>
      </c>
      <c r="AZ57" s="104">
        <v>-32787.725640292185</v>
      </c>
      <c r="BA57" s="104">
        <v>285066.5948397895</v>
      </c>
      <c r="BB57" s="104">
        <v>258673.25514080157</v>
      </c>
      <c r="BC57" s="253">
        <v>119325.20492347609</v>
      </c>
      <c r="BD57" s="104">
        <v>-132263.62704975391</v>
      </c>
      <c r="BE57" s="104">
        <v>-129511.56153466052</v>
      </c>
      <c r="BF57" s="104">
        <v>-312716.20525383868</v>
      </c>
      <c r="BG57" s="104">
        <v>-431965.57904119371</v>
      </c>
      <c r="BH57" s="104">
        <v>-371468.83324934944</v>
      </c>
      <c r="BI57" s="104">
        <v>-628279.25166017003</v>
      </c>
      <c r="BJ57" s="104">
        <v>10010374.424385697</v>
      </c>
      <c r="BK57" s="104">
        <v>3767464.1162069496</v>
      </c>
      <c r="BL57" s="104">
        <v>-7808099.4266355559</v>
      </c>
      <c r="BM57" s="104">
        <v>15011963.013249671</v>
      </c>
      <c r="BN57" s="104">
        <v>-883657.01086999057</v>
      </c>
      <c r="BO57" s="104">
        <v>-4065606.4004323552</v>
      </c>
      <c r="BP57" s="253">
        <v>14026233.658115448</v>
      </c>
      <c r="BQ57" s="104">
        <v>-1292444.7644568416</v>
      </c>
      <c r="BR57" s="104">
        <v>-1480556.049936262</v>
      </c>
      <c r="BS57" s="104">
        <v>-1377144.3688498081</v>
      </c>
      <c r="BT57" s="104">
        <v>-3207158.1138498154</v>
      </c>
      <c r="BU57" s="104">
        <v>-3159678.3399856985</v>
      </c>
      <c r="BV57" s="104">
        <v>29594857.026821397</v>
      </c>
      <c r="BW57" s="104">
        <v>26015396.775894757</v>
      </c>
      <c r="BX57" s="104">
        <v>-3927354.0819581524</v>
      </c>
      <c r="BY57" s="104">
        <v>1133579.3674318008</v>
      </c>
      <c r="BZ57" s="104">
        <v>5025581.3273965977</v>
      </c>
      <c r="CA57" s="104">
        <v>-4705390.0313559212</v>
      </c>
      <c r="CB57" s="104">
        <v>5065014.4947618777</v>
      </c>
      <c r="CC57" s="253">
        <v>47684703.24191393</v>
      </c>
      <c r="CD57" s="104">
        <v>-3705855.7169288001</v>
      </c>
      <c r="CE57" s="104">
        <v>-4053129.9107662216</v>
      </c>
      <c r="CF57" s="104">
        <v>3089492.2349391612</v>
      </c>
      <c r="CG57" s="104">
        <v>-24701393.525347687</v>
      </c>
      <c r="CH57" s="104">
        <v>-7555160.5411244696</v>
      </c>
      <c r="CI57" s="104">
        <v>62878697.228246674</v>
      </c>
      <c r="CJ57" s="104">
        <v>-20341891.926892892</v>
      </c>
      <c r="CK57" s="104">
        <v>-10284228.379913522</v>
      </c>
      <c r="CL57" s="104">
        <v>117467559.4274978</v>
      </c>
      <c r="CM57" s="104">
        <v>50312869.364521243</v>
      </c>
      <c r="CN57" s="104">
        <v>-17230856.658244111</v>
      </c>
      <c r="CO57" s="104">
        <v>4095593.1002629772</v>
      </c>
      <c r="CP57" s="253">
        <v>149971694.69625014</v>
      </c>
    </row>
    <row r="58" spans="1:94" x14ac:dyDescent="0.35">
      <c r="A58" s="258"/>
      <c r="B58" s="4" t="s">
        <v>137</v>
      </c>
      <c r="C58" s="108"/>
      <c r="D58" s="108">
        <v>0</v>
      </c>
      <c r="E58" s="108">
        <v>0</v>
      </c>
      <c r="F58" s="108">
        <v>0</v>
      </c>
      <c r="G58" s="108">
        <v>0</v>
      </c>
      <c r="H58" s="108">
        <v>0</v>
      </c>
      <c r="I58" s="108">
        <v>0</v>
      </c>
      <c r="J58" s="108">
        <v>0</v>
      </c>
      <c r="K58" s="108">
        <v>0</v>
      </c>
      <c r="L58" s="108">
        <v>0</v>
      </c>
      <c r="M58" s="108">
        <v>0</v>
      </c>
      <c r="N58" s="108">
        <v>0</v>
      </c>
      <c r="O58" s="108"/>
      <c r="P58" s="253">
        <v>0</v>
      </c>
      <c r="Q58" s="108">
        <v>0</v>
      </c>
      <c r="R58" s="108"/>
      <c r="S58" s="108"/>
      <c r="T58" s="108"/>
      <c r="U58" s="108"/>
      <c r="V58" s="108"/>
      <c r="W58" s="108"/>
      <c r="X58" s="108"/>
      <c r="Y58" s="108"/>
      <c r="Z58" s="108"/>
      <c r="AA58" s="108"/>
      <c r="AB58" s="108">
        <v>2580.2399999999998</v>
      </c>
      <c r="AC58" s="253">
        <v>2580.2399999999998</v>
      </c>
      <c r="AD58" s="108">
        <v>16276</v>
      </c>
      <c r="AE58" s="108">
        <v>0</v>
      </c>
      <c r="AF58" s="108">
        <v>0</v>
      </c>
      <c r="AG58" s="108">
        <v>0</v>
      </c>
      <c r="AH58" s="108">
        <v>0</v>
      </c>
      <c r="AI58" s="108">
        <v>0</v>
      </c>
      <c r="AJ58" s="108">
        <v>0</v>
      </c>
      <c r="AK58" s="108">
        <v>0</v>
      </c>
      <c r="AL58" s="108">
        <v>0</v>
      </c>
      <c r="AM58" s="108">
        <v>0</v>
      </c>
      <c r="AN58" s="108">
        <v>0</v>
      </c>
      <c r="AO58" s="108">
        <v>0</v>
      </c>
      <c r="AP58" s="253">
        <v>16276</v>
      </c>
      <c r="AQ58" s="108">
        <v>2212.4166666666665</v>
      </c>
      <c r="AR58" s="108">
        <v>2212.4166666666665</v>
      </c>
      <c r="AS58" s="108">
        <v>2212.4166666666665</v>
      </c>
      <c r="AT58" s="108">
        <v>2212.4166666666665</v>
      </c>
      <c r="AU58" s="108">
        <v>2212.4166666666665</v>
      </c>
      <c r="AV58" s="108">
        <v>2212.4166666666665</v>
      </c>
      <c r="AW58" s="108">
        <v>2212.4166666666665</v>
      </c>
      <c r="AX58" s="108">
        <v>2212.4166666666665</v>
      </c>
      <c r="AY58" s="108">
        <v>2212.4166666666665</v>
      </c>
      <c r="AZ58" s="108">
        <v>2212.4166666666665</v>
      </c>
      <c r="BA58" s="108">
        <v>2212.4166666666665</v>
      </c>
      <c r="BB58" s="108">
        <v>2212.4166666666665</v>
      </c>
      <c r="BC58" s="253">
        <v>26549.000000000004</v>
      </c>
      <c r="BD58" s="289">
        <v>2881.75</v>
      </c>
      <c r="BE58" s="289">
        <v>2881.75</v>
      </c>
      <c r="BF58" s="289">
        <v>2881.75</v>
      </c>
      <c r="BG58" s="289">
        <v>2881.75</v>
      </c>
      <c r="BH58" s="289">
        <v>2881.75</v>
      </c>
      <c r="BI58" s="289">
        <v>2881.75</v>
      </c>
      <c r="BJ58" s="289">
        <v>2881.75</v>
      </c>
      <c r="BK58" s="289">
        <v>2881.75</v>
      </c>
      <c r="BL58" s="289">
        <v>2881.75</v>
      </c>
      <c r="BM58" s="289">
        <v>2881.75</v>
      </c>
      <c r="BN58" s="289">
        <v>2881.75</v>
      </c>
      <c r="BO58" s="289">
        <v>2881.75</v>
      </c>
      <c r="BP58" s="253">
        <v>34581</v>
      </c>
      <c r="BQ58" s="108">
        <v>165988.79999999999</v>
      </c>
      <c r="BR58" s="108"/>
      <c r="BS58" s="108"/>
      <c r="BT58" s="108"/>
      <c r="BU58" s="108"/>
      <c r="BV58" s="108"/>
      <c r="BW58" s="108"/>
      <c r="BX58" s="108"/>
      <c r="BY58" s="108"/>
      <c r="BZ58" s="108"/>
      <c r="CA58" s="108"/>
      <c r="CB58" s="108"/>
      <c r="CC58" s="253">
        <v>165988.79999999999</v>
      </c>
      <c r="CD58" s="108">
        <v>199186.55999999997</v>
      </c>
      <c r="CE58" s="108"/>
      <c r="CF58" s="108"/>
      <c r="CG58" s="108"/>
      <c r="CH58" s="108"/>
      <c r="CI58" s="108"/>
      <c r="CJ58" s="108"/>
      <c r="CK58" s="108"/>
      <c r="CL58" s="108"/>
      <c r="CM58" s="108"/>
      <c r="CN58" s="108"/>
      <c r="CO58" s="108"/>
      <c r="CP58" s="253">
        <v>199186.55999999997</v>
      </c>
    </row>
    <row r="59" spans="1:94" x14ac:dyDescent="0.35">
      <c r="A59" s="258"/>
      <c r="B59" s="284" t="s">
        <v>213</v>
      </c>
      <c r="C59" s="132"/>
      <c r="D59" s="132">
        <v>0</v>
      </c>
      <c r="E59" s="132">
        <v>0</v>
      </c>
      <c r="F59" s="132">
        <v>0</v>
      </c>
      <c r="G59" s="132">
        <v>0</v>
      </c>
      <c r="H59" s="132">
        <v>0</v>
      </c>
      <c r="I59" s="132">
        <v>0</v>
      </c>
      <c r="J59" s="132">
        <v>0</v>
      </c>
      <c r="K59" s="132">
        <v>0</v>
      </c>
      <c r="L59" s="132">
        <v>0</v>
      </c>
      <c r="M59" s="132">
        <v>0</v>
      </c>
      <c r="N59" s="132">
        <v>0</v>
      </c>
      <c r="O59" s="132">
        <v>0</v>
      </c>
      <c r="P59" s="253">
        <v>0</v>
      </c>
      <c r="Q59" s="132">
        <v>0</v>
      </c>
      <c r="R59" s="132">
        <v>0</v>
      </c>
      <c r="S59" s="132">
        <v>0</v>
      </c>
      <c r="T59" s="132">
        <v>0</v>
      </c>
      <c r="U59" s="132">
        <v>0</v>
      </c>
      <c r="V59" s="132">
        <v>0</v>
      </c>
      <c r="W59" s="132">
        <v>0</v>
      </c>
      <c r="X59" s="132">
        <v>0</v>
      </c>
      <c r="Y59" s="132">
        <v>0</v>
      </c>
      <c r="Z59" s="132">
        <v>0</v>
      </c>
      <c r="AA59" s="132">
        <v>0</v>
      </c>
      <c r="AB59" s="132">
        <v>0</v>
      </c>
      <c r="AC59" s="253">
        <v>0</v>
      </c>
      <c r="AD59" s="132">
        <v>0</v>
      </c>
      <c r="AE59" s="132">
        <v>0</v>
      </c>
      <c r="AF59" s="132">
        <v>0</v>
      </c>
      <c r="AG59" s="132">
        <v>0</v>
      </c>
      <c r="AH59" s="132">
        <v>0</v>
      </c>
      <c r="AI59" s="132">
        <v>0</v>
      </c>
      <c r="AJ59" s="132">
        <v>0</v>
      </c>
      <c r="AK59" s="132">
        <v>0</v>
      </c>
      <c r="AL59" s="132">
        <v>0</v>
      </c>
      <c r="AM59" s="132">
        <v>0</v>
      </c>
      <c r="AN59" s="132">
        <v>0</v>
      </c>
      <c r="AO59" s="132">
        <v>0</v>
      </c>
      <c r="AP59" s="253">
        <v>0</v>
      </c>
      <c r="AQ59" s="132">
        <v>0</v>
      </c>
      <c r="AR59" s="132">
        <v>0</v>
      </c>
      <c r="AS59" s="132">
        <v>0</v>
      </c>
      <c r="AT59" s="132">
        <v>0</v>
      </c>
      <c r="AU59" s="132">
        <v>0</v>
      </c>
      <c r="AV59" s="132">
        <v>0</v>
      </c>
      <c r="AW59" s="132">
        <v>0</v>
      </c>
      <c r="AX59" s="132">
        <v>0</v>
      </c>
      <c r="AY59" s="132">
        <v>0</v>
      </c>
      <c r="AZ59" s="132">
        <v>0</v>
      </c>
      <c r="BA59" s="132">
        <v>0</v>
      </c>
      <c r="BB59" s="132">
        <v>0</v>
      </c>
      <c r="BC59" s="253">
        <v>0</v>
      </c>
      <c r="BD59" s="132">
        <v>0</v>
      </c>
      <c r="BE59" s="132">
        <v>0</v>
      </c>
      <c r="BF59" s="132">
        <v>0</v>
      </c>
      <c r="BG59" s="132">
        <v>0</v>
      </c>
      <c r="BH59" s="132">
        <v>0</v>
      </c>
      <c r="BI59" s="132">
        <v>0</v>
      </c>
      <c r="BJ59" s="132">
        <v>0</v>
      </c>
      <c r="BK59" s="132">
        <v>0</v>
      </c>
      <c r="BL59" s="132">
        <v>0</v>
      </c>
      <c r="BM59" s="132">
        <v>0</v>
      </c>
      <c r="BN59" s="132">
        <v>0</v>
      </c>
      <c r="BO59" s="132">
        <v>0</v>
      </c>
      <c r="BP59" s="253">
        <v>0</v>
      </c>
      <c r="BQ59" s="132">
        <v>0</v>
      </c>
      <c r="BR59" s="132">
        <v>0</v>
      </c>
      <c r="BS59" s="132">
        <v>0</v>
      </c>
      <c r="BT59" s="132">
        <v>0</v>
      </c>
      <c r="BU59" s="132">
        <v>0</v>
      </c>
      <c r="BV59" s="132">
        <v>0</v>
      </c>
      <c r="BW59" s="132">
        <v>0</v>
      </c>
      <c r="BX59" s="132">
        <v>0</v>
      </c>
      <c r="BY59" s="132">
        <v>0</v>
      </c>
      <c r="BZ59" s="132">
        <v>0</v>
      </c>
      <c r="CA59" s="132">
        <v>0</v>
      </c>
      <c r="CB59" s="132">
        <v>0</v>
      </c>
      <c r="CC59" s="253">
        <v>0</v>
      </c>
      <c r="CD59" s="132">
        <v>0</v>
      </c>
      <c r="CE59" s="132">
        <v>0</v>
      </c>
      <c r="CF59" s="132">
        <v>0</v>
      </c>
      <c r="CG59" s="132">
        <v>0</v>
      </c>
      <c r="CH59" s="132">
        <v>0</v>
      </c>
      <c r="CI59" s="132">
        <v>0</v>
      </c>
      <c r="CJ59" s="132">
        <v>0</v>
      </c>
      <c r="CK59" s="132">
        <v>0</v>
      </c>
      <c r="CL59" s="132">
        <v>0</v>
      </c>
      <c r="CM59" s="132">
        <v>0</v>
      </c>
      <c r="CN59" s="132">
        <v>0</v>
      </c>
      <c r="CO59" s="132">
        <v>0</v>
      </c>
      <c r="CP59" s="253">
        <v>0</v>
      </c>
    </row>
    <row r="60" spans="1:94" s="85" customFormat="1" ht="17.25" customHeight="1" x14ac:dyDescent="0.35">
      <c r="A60" s="84"/>
      <c r="B60" s="103" t="s">
        <v>146</v>
      </c>
      <c r="C60" s="104">
        <v>0</v>
      </c>
      <c r="D60" s="104">
        <v>0</v>
      </c>
      <c r="E60" s="104">
        <v>0</v>
      </c>
      <c r="F60" s="104">
        <v>0</v>
      </c>
      <c r="G60" s="104">
        <v>0</v>
      </c>
      <c r="H60" s="104">
        <v>0</v>
      </c>
      <c r="I60" s="104">
        <v>0</v>
      </c>
      <c r="J60" s="104">
        <v>0</v>
      </c>
      <c r="K60" s="104">
        <v>0</v>
      </c>
      <c r="L60" s="104">
        <v>0</v>
      </c>
      <c r="M60" s="104">
        <v>0</v>
      </c>
      <c r="N60" s="104">
        <v>0</v>
      </c>
      <c r="O60" s="104">
        <v>-158315.64999999997</v>
      </c>
      <c r="P60" s="253">
        <v>-158315.64999999997</v>
      </c>
      <c r="Q60" s="104">
        <v>0</v>
      </c>
      <c r="R60" s="104">
        <v>0</v>
      </c>
      <c r="S60" s="104">
        <v>0</v>
      </c>
      <c r="T60" s="104">
        <v>0</v>
      </c>
      <c r="U60" s="104">
        <v>0</v>
      </c>
      <c r="V60" s="104">
        <v>0</v>
      </c>
      <c r="W60" s="104">
        <v>0</v>
      </c>
      <c r="X60" s="104">
        <v>0</v>
      </c>
      <c r="Y60" s="104">
        <v>0</v>
      </c>
      <c r="Z60" s="104">
        <v>0</v>
      </c>
      <c r="AA60" s="104">
        <v>0</v>
      </c>
      <c r="AB60" s="104">
        <v>-92121.530000000013</v>
      </c>
      <c r="AC60" s="253">
        <v>-92121.530000000013</v>
      </c>
      <c r="AD60" s="104">
        <v>-53437.53</v>
      </c>
      <c r="AE60" s="104">
        <v>0</v>
      </c>
      <c r="AF60" s="104">
        <v>0</v>
      </c>
      <c r="AG60" s="104">
        <v>-1437.5</v>
      </c>
      <c r="AH60" s="104">
        <v>-1437.5</v>
      </c>
      <c r="AI60" s="104">
        <v>18032.5</v>
      </c>
      <c r="AJ60" s="104">
        <v>15157.5</v>
      </c>
      <c r="AK60" s="104">
        <v>15157.5</v>
      </c>
      <c r="AL60" s="104">
        <v>11017.5</v>
      </c>
      <c r="AM60" s="104">
        <v>-10622.5</v>
      </c>
      <c r="AN60" s="104">
        <v>-40132.78</v>
      </c>
      <c r="AO60" s="104">
        <v>-125793.5</v>
      </c>
      <c r="AP60" s="253">
        <v>-173496.31</v>
      </c>
      <c r="AQ60" s="104">
        <v>-29984.066666666669</v>
      </c>
      <c r="AR60" s="104">
        <v>-45993.904261274009</v>
      </c>
      <c r="AS60" s="104">
        <v>-47112.925150044335</v>
      </c>
      <c r="AT60" s="104">
        <v>-48352.934193271969</v>
      </c>
      <c r="AU60" s="104">
        <v>-49727.012588694924</v>
      </c>
      <c r="AV60" s="104">
        <v>-51249.655868661335</v>
      </c>
      <c r="AW60" s="104">
        <v>-117278.48053388963</v>
      </c>
      <c r="AX60" s="104">
        <v>118299.03954331098</v>
      </c>
      <c r="AY60" s="104">
        <v>-160050.47969763039</v>
      </c>
      <c r="AZ60" s="104">
        <v>-37212.558973625513</v>
      </c>
      <c r="BA60" s="104">
        <v>280641.76150645613</v>
      </c>
      <c r="BB60" s="104">
        <v>254248.42180746826</v>
      </c>
      <c r="BC60" s="253">
        <v>66227.204923476093</v>
      </c>
      <c r="BD60" s="104">
        <v>-138027.12704975391</v>
      </c>
      <c r="BE60" s="104">
        <v>-135275.06153466052</v>
      </c>
      <c r="BF60" s="104">
        <v>-318479.70525383868</v>
      </c>
      <c r="BG60" s="104">
        <v>-437729.07904119371</v>
      </c>
      <c r="BH60" s="104">
        <v>-377232.33324934944</v>
      </c>
      <c r="BI60" s="104">
        <v>-634042.75166017003</v>
      </c>
      <c r="BJ60" s="104">
        <v>7856536.0243600383</v>
      </c>
      <c r="BK60" s="104">
        <v>2707617.5536690038</v>
      </c>
      <c r="BL60" s="104">
        <v>-7813862.9266355559</v>
      </c>
      <c r="BM60" s="104">
        <v>12990731.488997718</v>
      </c>
      <c r="BN60" s="104">
        <v>-889420.51086999057</v>
      </c>
      <c r="BO60" s="104">
        <v>-4071369.9004323552</v>
      </c>
      <c r="BP60" s="253">
        <v>11426816.449007779</v>
      </c>
      <c r="BQ60" s="104">
        <v>-1624422.3644568417</v>
      </c>
      <c r="BR60" s="104">
        <v>-1480556.049936262</v>
      </c>
      <c r="BS60" s="104">
        <v>-1377144.3688498081</v>
      </c>
      <c r="BT60" s="104">
        <v>-3207158.1138498154</v>
      </c>
      <c r="BU60" s="104">
        <v>-3159678.3399856985</v>
      </c>
      <c r="BV60" s="104">
        <v>22999565.539150134</v>
      </c>
      <c r="BW60" s="104">
        <v>18731085.678644225</v>
      </c>
      <c r="BX60" s="104">
        <v>-3927354.0819581524</v>
      </c>
      <c r="BY60" s="104">
        <v>1133579.3674318008</v>
      </c>
      <c r="BZ60" s="104">
        <v>4400675.4757929286</v>
      </c>
      <c r="CA60" s="104">
        <v>-4705390.0313559212</v>
      </c>
      <c r="CB60" s="104">
        <v>4964319.6450082101</v>
      </c>
      <c r="CC60" s="253">
        <v>32747522.355634797</v>
      </c>
      <c r="CD60" s="104">
        <v>-4104228.8369288002</v>
      </c>
      <c r="CE60" s="104">
        <v>-4053129.9107662216</v>
      </c>
      <c r="CF60" s="104">
        <v>2224434.4091561958</v>
      </c>
      <c r="CG60" s="104">
        <v>-24701393.525347687</v>
      </c>
      <c r="CH60" s="104">
        <v>-7555160.5411244696</v>
      </c>
      <c r="CI60" s="104">
        <v>45272662.004337609</v>
      </c>
      <c r="CJ60" s="104">
        <v>-20341891.926892892</v>
      </c>
      <c r="CK60" s="104">
        <v>-10284228.379913522</v>
      </c>
      <c r="CL60" s="104">
        <v>89806876.538591892</v>
      </c>
      <c r="CM60" s="104">
        <v>36225265.942455292</v>
      </c>
      <c r="CN60" s="104">
        <v>-17230856.658244111</v>
      </c>
      <c r="CO60" s="104">
        <v>4095593.1002629772</v>
      </c>
      <c r="CP60" s="253">
        <v>89353942.215586245</v>
      </c>
    </row>
    <row r="61" spans="1:94" s="23" customFormat="1" ht="17.25" customHeight="1" thickBot="1" x14ac:dyDescent="0.4">
      <c r="A61" s="22"/>
      <c r="B61" s="127" t="s">
        <v>214</v>
      </c>
      <c r="C61" s="120"/>
      <c r="D61" s="120">
        <v>0</v>
      </c>
      <c r="E61" s="120">
        <v>0</v>
      </c>
      <c r="F61" s="120">
        <v>0</v>
      </c>
      <c r="G61" s="120">
        <v>0</v>
      </c>
      <c r="H61" s="120">
        <v>0</v>
      </c>
      <c r="I61" s="120">
        <v>0</v>
      </c>
      <c r="J61" s="120">
        <v>0</v>
      </c>
      <c r="K61" s="120">
        <v>0</v>
      </c>
      <c r="L61" s="120">
        <v>0</v>
      </c>
      <c r="M61" s="120">
        <v>0</v>
      </c>
      <c r="N61" s="120">
        <v>0</v>
      </c>
      <c r="O61" s="120">
        <v>0</v>
      </c>
      <c r="P61" s="92">
        <v>0</v>
      </c>
      <c r="Q61" s="120">
        <v>0</v>
      </c>
      <c r="R61" s="120">
        <v>0</v>
      </c>
      <c r="S61" s="120">
        <v>0</v>
      </c>
      <c r="T61" s="120">
        <v>0</v>
      </c>
      <c r="U61" s="120">
        <v>0</v>
      </c>
      <c r="V61" s="120">
        <v>0</v>
      </c>
      <c r="W61" s="120">
        <v>0</v>
      </c>
      <c r="X61" s="120">
        <v>0</v>
      </c>
      <c r="Y61" s="120">
        <v>0</v>
      </c>
      <c r="Z61" s="120">
        <v>0</v>
      </c>
      <c r="AA61" s="120">
        <v>0</v>
      </c>
      <c r="AB61" s="120">
        <v>0</v>
      </c>
      <c r="AC61" s="92">
        <v>0</v>
      </c>
      <c r="AD61" s="120">
        <v>0</v>
      </c>
      <c r="AE61" s="120">
        <v>0</v>
      </c>
      <c r="AF61" s="120">
        <v>0</v>
      </c>
      <c r="AG61" s="120">
        <v>0</v>
      </c>
      <c r="AH61" s="120">
        <v>0</v>
      </c>
      <c r="AI61" s="120">
        <v>0.62721739130434784</v>
      </c>
      <c r="AJ61" s="120">
        <v>0.52721739130434786</v>
      </c>
      <c r="AK61" s="120">
        <v>0.52721739130434786</v>
      </c>
      <c r="AL61" s="120">
        <v>0.38321739130434784</v>
      </c>
      <c r="AM61" s="120">
        <v>-0.3694782608695652</v>
      </c>
      <c r="AN61" s="120">
        <v>-0.74665637209302327</v>
      </c>
      <c r="AO61" s="120">
        <v>-3.4416826265389875</v>
      </c>
      <c r="AP61" s="92">
        <v>-0.74127882930997646</v>
      </c>
      <c r="AQ61" s="120">
        <v>0</v>
      </c>
      <c r="AR61" s="120">
        <v>0</v>
      </c>
      <c r="AS61" s="120">
        <v>0</v>
      </c>
      <c r="AT61" s="120">
        <v>0</v>
      </c>
      <c r="AU61" s="120">
        <v>0</v>
      </c>
      <c r="AV61" s="120">
        <v>0</v>
      </c>
      <c r="AW61" s="120">
        <v>0</v>
      </c>
      <c r="AX61" s="120">
        <v>0.47319604676377192</v>
      </c>
      <c r="AY61" s="120">
        <v>0</v>
      </c>
      <c r="AZ61" s="120">
        <v>-6.5499138424243597E-2</v>
      </c>
      <c r="BA61" s="120">
        <v>0.27808283017161511</v>
      </c>
      <c r="BB61" s="120">
        <v>0.21681345986446693</v>
      </c>
      <c r="BC61" s="92">
        <v>2.2075734828482043E-2</v>
      </c>
      <c r="BD61" s="120">
        <v>-0.33671487505701803</v>
      </c>
      <c r="BE61" s="120">
        <v>-0.32733451218481363</v>
      </c>
      <c r="BF61" s="120">
        <v>-0.764438878181949</v>
      </c>
      <c r="BG61" s="120">
        <v>-1.0422309704297648</v>
      </c>
      <c r="BH61" s="120">
        <v>-0.890995613032048</v>
      </c>
      <c r="BI61" s="120">
        <v>-1.4856060890834972</v>
      </c>
      <c r="BJ61" s="120">
        <v>0.68423519656224008</v>
      </c>
      <c r="BK61" s="120">
        <v>0.51687766339558561</v>
      </c>
      <c r="BL61" s="120">
        <v>-17.875885534884333</v>
      </c>
      <c r="BM61" s="120">
        <v>0.63866035686637967</v>
      </c>
      <c r="BN61" s="120">
        <v>-2.0027955129458359</v>
      </c>
      <c r="BO61" s="120">
        <v>-9.0959598512055937</v>
      </c>
      <c r="BP61" s="92">
        <v>0.27938426261213739</v>
      </c>
      <c r="BQ61" s="120">
        <v>-4.6858789235045899</v>
      </c>
      <c r="BR61" s="120">
        <v>-3.7534961725407312</v>
      </c>
      <c r="BS61" s="120">
        <v>-3.0925782222436085</v>
      </c>
      <c r="BT61" s="120">
        <v>-6.4215296348106001</v>
      </c>
      <c r="BU61" s="120">
        <v>-5.672120577129351</v>
      </c>
      <c r="BV61" s="120">
        <v>0.68405529273070276</v>
      </c>
      <c r="BW61" s="120">
        <v>0.46040821173083191</v>
      </c>
      <c r="BX61" s="120">
        <v>-5.2147863782075445</v>
      </c>
      <c r="BY61" s="120">
        <v>0.19453708637748943</v>
      </c>
      <c r="BZ61" s="120">
        <v>0.21050061523982139</v>
      </c>
      <c r="CA61" s="120">
        <v>-4.7551978997822246</v>
      </c>
      <c r="CB61" s="120">
        <v>0.5624909395086416</v>
      </c>
      <c r="CC61" s="92">
        <v>0.28763743797208735</v>
      </c>
      <c r="CD61" s="120">
        <v>-4.760361681351772</v>
      </c>
      <c r="CE61" s="120">
        <v>-4.412828506622601</v>
      </c>
      <c r="CF61" s="120">
        <v>0.2477958481263437</v>
      </c>
      <c r="CG61" s="120">
        <v>-23.810182414276348</v>
      </c>
      <c r="CH61" s="120">
        <v>-6.8670365366966735</v>
      </c>
      <c r="CI61" s="120">
        <v>0.5551827312693105</v>
      </c>
      <c r="CJ61" s="120">
        <v>-16.500776172428225</v>
      </c>
      <c r="CK61" s="120">
        <v>-7.8941996393331744</v>
      </c>
      <c r="CL61" s="120">
        <v>0.64577992637105053</v>
      </c>
      <c r="CM61" s="120">
        <v>0.52455886829316933</v>
      </c>
      <c r="CN61" s="120">
        <v>-11.272841008484217</v>
      </c>
      <c r="CO61" s="120">
        <v>0.2996176897461007</v>
      </c>
      <c r="CP61" s="92">
        <v>0.27896953590014101</v>
      </c>
    </row>
    <row r="62" spans="1:94" s="11" customFormat="1" x14ac:dyDescent="0.35">
      <c r="P62" s="80"/>
      <c r="AC62" s="80"/>
      <c r="AP62" s="80"/>
      <c r="BC62" s="80"/>
      <c r="BP62" s="80"/>
      <c r="CC62" s="80"/>
      <c r="CP62" s="80"/>
    </row>
    <row r="63" spans="1:94" s="11" customFormat="1" x14ac:dyDescent="0.35">
      <c r="B63" s="11" t="s">
        <v>239</v>
      </c>
      <c r="P63" s="80"/>
      <c r="AC63" s="80"/>
      <c r="AP63" s="80"/>
      <c r="BC63" s="80"/>
      <c r="BP63" s="80"/>
      <c r="CC63" s="80"/>
      <c r="CP63" s="80"/>
    </row>
    <row r="64" spans="1:94" s="11" customFormat="1" x14ac:dyDescent="0.35">
      <c r="B64" s="11" t="s">
        <v>240</v>
      </c>
      <c r="P64" s="80"/>
      <c r="AC64" s="80"/>
      <c r="AP64" s="80"/>
      <c r="BC64" s="80"/>
      <c r="BP64" s="80"/>
      <c r="BQ64" s="80"/>
      <c r="BR64" s="80"/>
      <c r="BS64" s="80"/>
      <c r="BT64" s="80"/>
      <c r="BU64" s="80"/>
      <c r="BV64" s="80"/>
      <c r="BW64" s="80"/>
      <c r="BX64" s="80"/>
      <c r="BY64" s="80"/>
      <c r="BZ64" s="80"/>
      <c r="CA64" s="80"/>
      <c r="CB64" s="80"/>
      <c r="CC64" s="80"/>
      <c r="CD64" s="80"/>
      <c r="CE64" s="80"/>
      <c r="CF64" s="80"/>
      <c r="CG64" s="80"/>
      <c r="CH64" s="80"/>
      <c r="CI64" s="80"/>
      <c r="CJ64" s="80"/>
      <c r="CK64" s="80"/>
      <c r="CL64" s="80"/>
      <c r="CM64" s="80"/>
      <c r="CN64" s="80"/>
      <c r="CO64" s="80"/>
      <c r="CP64" s="80"/>
    </row>
    <row r="65" spans="16:95" s="11" customFormat="1" x14ac:dyDescent="0.35">
      <c r="P65" s="80"/>
      <c r="AC65" s="80"/>
      <c r="AP65" s="80"/>
      <c r="BC65" s="80"/>
      <c r="BP65" s="80"/>
      <c r="CC65" s="80"/>
      <c r="CP65" s="80"/>
    </row>
    <row r="66" spans="16:95" s="11" customFormat="1" x14ac:dyDescent="0.35">
      <c r="P66" s="80"/>
      <c r="AC66" s="80"/>
      <c r="AP66" s="80"/>
      <c r="BC66" s="80"/>
      <c r="BP66" s="80"/>
      <c r="CC66" s="80"/>
      <c r="CP66" s="80"/>
      <c r="CQ66" s="295"/>
    </row>
    <row r="67" spans="16:95" s="11" customFormat="1" x14ac:dyDescent="0.35">
      <c r="P67" s="80"/>
      <c r="AC67" s="80"/>
      <c r="AP67" s="80"/>
      <c r="BC67" s="80"/>
      <c r="BP67" s="80"/>
      <c r="CC67" s="80"/>
      <c r="CP67" s="80"/>
    </row>
    <row r="68" spans="16:95" s="11" customFormat="1" x14ac:dyDescent="0.35">
      <c r="P68" s="80"/>
      <c r="AC68" s="80"/>
      <c r="AP68" s="80"/>
      <c r="BC68" s="80"/>
      <c r="BP68" s="80"/>
      <c r="CC68" s="80"/>
      <c r="CP68" s="80"/>
    </row>
    <row r="69" spans="16:95" s="11" customFormat="1" x14ac:dyDescent="0.35">
      <c r="P69" s="80"/>
      <c r="AC69" s="80"/>
      <c r="AP69" s="80"/>
      <c r="BC69" s="80"/>
      <c r="BP69" s="80"/>
      <c r="CC69" s="80"/>
      <c r="CP69" s="80"/>
    </row>
    <row r="70" spans="16:95" s="11" customFormat="1" x14ac:dyDescent="0.35">
      <c r="P70" s="80"/>
      <c r="AC70" s="80"/>
      <c r="AP70" s="80"/>
      <c r="BC70" s="80"/>
      <c r="BP70" s="80"/>
      <c r="CC70" s="80"/>
      <c r="CP70" s="80"/>
    </row>
    <row r="71" spans="16:95" s="11" customFormat="1" x14ac:dyDescent="0.35">
      <c r="P71" s="80"/>
      <c r="AC71" s="80"/>
      <c r="AP71" s="80"/>
      <c r="BC71" s="80"/>
      <c r="BP71" s="80"/>
      <c r="CC71" s="80"/>
      <c r="CP71" s="80"/>
    </row>
    <row r="72" spans="16:95" s="11" customFormat="1" x14ac:dyDescent="0.35">
      <c r="P72" s="80"/>
      <c r="AC72" s="80"/>
      <c r="AP72" s="80"/>
      <c r="BC72" s="80"/>
      <c r="BP72" s="80"/>
      <c r="CC72" s="80"/>
      <c r="CP72" s="80"/>
    </row>
    <row r="73" spans="16:95" s="11" customFormat="1" x14ac:dyDescent="0.35">
      <c r="P73" s="80"/>
      <c r="AC73" s="80"/>
      <c r="AP73" s="80"/>
      <c r="BC73" s="80"/>
      <c r="BP73" s="80"/>
      <c r="CC73" s="80"/>
      <c r="CP73" s="80"/>
    </row>
    <row r="74" spans="16:95" s="11" customFormat="1" x14ac:dyDescent="0.35">
      <c r="P74" s="80"/>
      <c r="AC74" s="80"/>
      <c r="AP74" s="80"/>
      <c r="BC74" s="80"/>
      <c r="BP74" s="80"/>
      <c r="CC74" s="80"/>
      <c r="CP74" s="80"/>
    </row>
    <row r="75" spans="16:95" s="11" customFormat="1" x14ac:dyDescent="0.35">
      <c r="P75" s="80"/>
      <c r="AC75" s="80"/>
      <c r="AP75" s="80"/>
      <c r="BC75" s="80"/>
      <c r="BP75" s="80"/>
      <c r="CC75" s="80"/>
      <c r="CP75" s="80"/>
    </row>
    <row r="76" spans="16:95" s="11" customFormat="1" x14ac:dyDescent="0.35">
      <c r="P76" s="80"/>
      <c r="AC76" s="80"/>
      <c r="AP76" s="80"/>
      <c r="BC76" s="80"/>
      <c r="BP76" s="80"/>
      <c r="CC76" s="80"/>
      <c r="CP76" s="80"/>
    </row>
    <row r="77" spans="16:95" s="11" customFormat="1" x14ac:dyDescent="0.35">
      <c r="P77" s="80"/>
      <c r="AC77" s="80"/>
      <c r="AP77" s="80"/>
      <c r="BC77" s="80"/>
      <c r="BP77" s="80"/>
      <c r="CC77" s="80"/>
      <c r="CP77" s="80"/>
    </row>
    <row r="78" spans="16:95" s="11" customFormat="1" x14ac:dyDescent="0.35">
      <c r="P78" s="80"/>
      <c r="AC78" s="80"/>
      <c r="AP78" s="80"/>
      <c r="BC78" s="80"/>
      <c r="BP78" s="80"/>
      <c r="CC78" s="80"/>
      <c r="CP78" s="80"/>
    </row>
    <row r="79" spans="16:95" s="11" customFormat="1" x14ac:dyDescent="0.35">
      <c r="P79" s="80"/>
      <c r="AC79" s="80"/>
      <c r="AP79" s="80"/>
      <c r="BC79" s="80"/>
      <c r="BP79" s="80"/>
      <c r="CC79" s="80"/>
      <c r="CP79" s="80"/>
    </row>
    <row r="80" spans="16:95" s="11" customFormat="1" x14ac:dyDescent="0.35">
      <c r="P80" s="80"/>
      <c r="AC80" s="80"/>
      <c r="AP80" s="80"/>
      <c r="BC80" s="80"/>
      <c r="BP80" s="80"/>
      <c r="CC80" s="80"/>
      <c r="CP80" s="80"/>
    </row>
    <row r="81" spans="16:94" s="11" customFormat="1" x14ac:dyDescent="0.35">
      <c r="P81" s="80"/>
      <c r="AC81" s="80"/>
      <c r="AP81" s="80"/>
      <c r="BC81" s="80"/>
      <c r="BP81" s="80"/>
      <c r="CC81" s="80"/>
      <c r="CP81" s="80"/>
    </row>
    <row r="82" spans="16:94" s="11" customFormat="1" x14ac:dyDescent="0.35">
      <c r="P82" s="80"/>
      <c r="AC82" s="80"/>
      <c r="AP82" s="80"/>
      <c r="BC82" s="80"/>
      <c r="BP82" s="80"/>
      <c r="CC82" s="80"/>
      <c r="CP82" s="80"/>
    </row>
    <row r="83" spans="16:94" s="11" customFormat="1" x14ac:dyDescent="0.35">
      <c r="P83" s="80"/>
      <c r="AC83" s="80"/>
      <c r="AP83" s="80"/>
      <c r="BC83" s="80"/>
      <c r="BP83" s="80"/>
      <c r="CC83" s="80"/>
      <c r="CP83" s="80"/>
    </row>
    <row r="84" spans="16:94" s="11" customFormat="1" x14ac:dyDescent="0.35">
      <c r="P84" s="80"/>
      <c r="AC84" s="80"/>
      <c r="AP84" s="80"/>
      <c r="BC84" s="80"/>
      <c r="BP84" s="80"/>
      <c r="CC84" s="80"/>
      <c r="CP84" s="80"/>
    </row>
    <row r="85" spans="16:94" s="11" customFormat="1" x14ac:dyDescent="0.35">
      <c r="P85" s="80"/>
      <c r="AC85" s="80"/>
      <c r="AP85" s="80"/>
      <c r="BC85" s="80"/>
      <c r="BP85" s="80"/>
      <c r="CC85" s="80"/>
      <c r="CP85" s="80"/>
    </row>
    <row r="86" spans="16:94" s="11" customFormat="1" x14ac:dyDescent="0.35">
      <c r="P86" s="80"/>
      <c r="AC86" s="80"/>
      <c r="AP86" s="80"/>
      <c r="BC86" s="80"/>
      <c r="BP86" s="80"/>
      <c r="CC86" s="80"/>
      <c r="CP86" s="80"/>
    </row>
    <row r="87" spans="16:94" s="11" customFormat="1" x14ac:dyDescent="0.35">
      <c r="P87" s="80"/>
      <c r="AC87" s="80"/>
      <c r="AP87" s="80"/>
      <c r="BC87" s="80"/>
      <c r="BP87" s="80"/>
      <c r="CC87" s="80"/>
      <c r="CP87" s="80"/>
    </row>
    <row r="88" spans="16:94" s="11" customFormat="1" x14ac:dyDescent="0.35">
      <c r="P88" s="80"/>
      <c r="AC88" s="80"/>
      <c r="AP88" s="80"/>
      <c r="BC88" s="80"/>
      <c r="BP88" s="80"/>
      <c r="CC88" s="80"/>
      <c r="CP88" s="80"/>
    </row>
    <row r="89" spans="16:94" s="11" customFormat="1" x14ac:dyDescent="0.35">
      <c r="P89" s="80"/>
      <c r="AC89" s="80"/>
      <c r="AP89" s="80"/>
      <c r="BC89" s="80"/>
      <c r="BP89" s="80"/>
      <c r="CC89" s="80"/>
      <c r="CP89" s="80"/>
    </row>
    <row r="90" spans="16:94" s="11" customFormat="1" x14ac:dyDescent="0.35">
      <c r="P90" s="80"/>
      <c r="AC90" s="80"/>
      <c r="AP90" s="80"/>
      <c r="BC90" s="80"/>
      <c r="BP90" s="80"/>
      <c r="CC90" s="80"/>
      <c r="CP90" s="80"/>
    </row>
    <row r="91" spans="16:94" s="11" customFormat="1" x14ac:dyDescent="0.35">
      <c r="P91" s="80"/>
      <c r="AC91" s="80"/>
      <c r="AP91" s="80"/>
      <c r="BC91" s="80"/>
      <c r="BP91" s="80"/>
      <c r="CC91" s="80"/>
      <c r="CP91" s="80"/>
    </row>
    <row r="92" spans="16:94" s="11" customFormat="1" x14ac:dyDescent="0.35">
      <c r="P92" s="80"/>
      <c r="AC92" s="80"/>
      <c r="AP92" s="80"/>
      <c r="BC92" s="80"/>
      <c r="BP92" s="80"/>
      <c r="CC92" s="80"/>
      <c r="CP92" s="80"/>
    </row>
    <row r="93" spans="16:94" s="11" customFormat="1" x14ac:dyDescent="0.35">
      <c r="P93" s="80"/>
      <c r="AC93" s="80"/>
      <c r="AP93" s="80"/>
      <c r="BC93" s="80"/>
      <c r="BP93" s="80"/>
      <c r="CC93" s="80"/>
      <c r="CP93" s="80"/>
    </row>
    <row r="94" spans="16:94" s="11" customFormat="1" x14ac:dyDescent="0.35">
      <c r="P94" s="80"/>
      <c r="AC94" s="80"/>
      <c r="AP94" s="80"/>
      <c r="BC94" s="80"/>
      <c r="BP94" s="80"/>
      <c r="CC94" s="80"/>
      <c r="CP94" s="80"/>
    </row>
    <row r="95" spans="16:94" s="11" customFormat="1" x14ac:dyDescent="0.35">
      <c r="P95" s="80"/>
      <c r="AC95" s="80"/>
      <c r="AP95" s="80"/>
      <c r="BC95" s="80"/>
      <c r="BP95" s="80"/>
      <c r="CC95" s="80"/>
      <c r="CP95" s="80"/>
    </row>
    <row r="96" spans="16:94" s="11" customFormat="1" x14ac:dyDescent="0.35">
      <c r="P96" s="80"/>
      <c r="AC96" s="80"/>
      <c r="AP96" s="80"/>
      <c r="BC96" s="80"/>
      <c r="BP96" s="80"/>
      <c r="CC96" s="80"/>
      <c r="CP96" s="80"/>
    </row>
    <row r="97" spans="16:94" s="11" customFormat="1" x14ac:dyDescent="0.35">
      <c r="P97" s="80"/>
      <c r="AC97" s="80"/>
      <c r="AP97" s="80"/>
      <c r="BC97" s="80"/>
      <c r="BP97" s="80"/>
      <c r="CC97" s="80"/>
      <c r="CP97" s="80"/>
    </row>
    <row r="98" spans="16:94" s="11" customFormat="1" x14ac:dyDescent="0.35">
      <c r="P98" s="80"/>
      <c r="AC98" s="80"/>
      <c r="AP98" s="80"/>
      <c r="BC98" s="80"/>
      <c r="BP98" s="80"/>
      <c r="CC98" s="80"/>
      <c r="CP98" s="80"/>
    </row>
    <row r="99" spans="16:94" s="11" customFormat="1" x14ac:dyDescent="0.35">
      <c r="P99" s="80"/>
      <c r="AC99" s="80"/>
      <c r="AP99" s="80"/>
      <c r="BC99" s="80"/>
      <c r="BP99" s="80"/>
      <c r="CC99" s="80"/>
      <c r="CP99" s="80"/>
    </row>
    <row r="100" spans="16:94" s="11" customFormat="1" x14ac:dyDescent="0.35">
      <c r="P100" s="80"/>
      <c r="AC100" s="80"/>
      <c r="AP100" s="80"/>
      <c r="BC100" s="80"/>
      <c r="BP100" s="80"/>
      <c r="CC100" s="80"/>
      <c r="CP100" s="80"/>
    </row>
    <row r="101" spans="16:94" s="11" customFormat="1" x14ac:dyDescent="0.35">
      <c r="P101" s="80"/>
      <c r="AC101" s="80"/>
      <c r="AP101" s="80"/>
      <c r="BC101" s="80"/>
      <c r="BP101" s="80"/>
      <c r="CC101" s="80"/>
      <c r="CP101" s="80"/>
    </row>
    <row r="102" spans="16:94" s="11" customFormat="1" x14ac:dyDescent="0.35">
      <c r="P102" s="80"/>
      <c r="AC102" s="80"/>
      <c r="AP102" s="80"/>
      <c r="BC102" s="80"/>
      <c r="BP102" s="80"/>
      <c r="CC102" s="80"/>
      <c r="CP102" s="80"/>
    </row>
    <row r="103" spans="16:94" s="11" customFormat="1" x14ac:dyDescent="0.35">
      <c r="P103" s="80"/>
      <c r="AC103" s="80"/>
      <c r="AP103" s="80"/>
      <c r="BC103" s="80"/>
      <c r="BP103" s="80"/>
      <c r="CC103" s="80"/>
      <c r="CP103" s="80"/>
    </row>
    <row r="104" spans="16:94" s="11" customFormat="1" x14ac:dyDescent="0.35">
      <c r="P104" s="80"/>
      <c r="AC104" s="80"/>
      <c r="AP104" s="80"/>
      <c r="BC104" s="80"/>
      <c r="BP104" s="80"/>
      <c r="CC104" s="80"/>
      <c r="CP104" s="80"/>
    </row>
    <row r="105" spans="16:94" s="11" customFormat="1" x14ac:dyDescent="0.35">
      <c r="P105" s="80"/>
      <c r="AC105" s="80"/>
      <c r="AP105" s="80"/>
      <c r="BC105" s="80"/>
      <c r="BP105" s="80"/>
      <c r="CC105" s="80"/>
      <c r="CP105" s="80"/>
    </row>
    <row r="106" spans="16:94" s="11" customFormat="1" x14ac:dyDescent="0.35">
      <c r="P106" s="80"/>
      <c r="AC106" s="80"/>
      <c r="AP106" s="80"/>
      <c r="BC106" s="80"/>
      <c r="BP106" s="80"/>
      <c r="CC106" s="80"/>
      <c r="CP106" s="80"/>
    </row>
    <row r="107" spans="16:94" s="11" customFormat="1" x14ac:dyDescent="0.35">
      <c r="P107" s="80"/>
      <c r="AC107" s="80"/>
      <c r="AP107" s="80"/>
      <c r="BC107" s="80"/>
      <c r="BP107" s="80"/>
      <c r="CC107" s="80"/>
      <c r="CP107" s="80"/>
    </row>
    <row r="108" spans="16:94" s="11" customFormat="1" x14ac:dyDescent="0.35">
      <c r="P108" s="80"/>
      <c r="AC108" s="80"/>
      <c r="AP108" s="80"/>
      <c r="BC108" s="80"/>
      <c r="BP108" s="80"/>
      <c r="CC108" s="80"/>
      <c r="CP108" s="80"/>
    </row>
    <row r="109" spans="16:94" s="11" customFormat="1" x14ac:dyDescent="0.35">
      <c r="P109" s="80"/>
      <c r="AC109" s="80"/>
      <c r="AP109" s="80"/>
      <c r="BC109" s="80"/>
      <c r="BP109" s="80"/>
      <c r="CC109" s="80"/>
      <c r="CP109" s="80"/>
    </row>
    <row r="110" spans="16:94" s="11" customFormat="1" x14ac:dyDescent="0.35">
      <c r="P110" s="80"/>
      <c r="AC110" s="80"/>
      <c r="AP110" s="80"/>
      <c r="BC110" s="80"/>
      <c r="BP110" s="80"/>
      <c r="CC110" s="80"/>
      <c r="CP110" s="80"/>
    </row>
    <row r="111" spans="16:94" s="11" customFormat="1" x14ac:dyDescent="0.35">
      <c r="P111" s="80"/>
      <c r="AC111" s="80"/>
      <c r="AP111" s="80"/>
      <c r="BC111" s="80"/>
      <c r="BP111" s="80"/>
      <c r="CC111" s="80"/>
      <c r="CP111" s="80"/>
    </row>
    <row r="112" spans="16:94" s="11" customFormat="1" x14ac:dyDescent="0.35">
      <c r="P112" s="80"/>
      <c r="AC112" s="80"/>
      <c r="AP112" s="80"/>
      <c r="BC112" s="80"/>
      <c r="BP112" s="80"/>
      <c r="CC112" s="80"/>
      <c r="CP112" s="80"/>
    </row>
    <row r="113" spans="16:94" s="11" customFormat="1" x14ac:dyDescent="0.35">
      <c r="P113" s="80"/>
      <c r="AC113" s="80"/>
      <c r="AP113" s="80"/>
      <c r="BC113" s="80"/>
      <c r="BP113" s="80"/>
      <c r="CC113" s="80"/>
      <c r="CP113" s="80"/>
    </row>
    <row r="114" spans="16:94" s="11" customFormat="1" x14ac:dyDescent="0.35">
      <c r="P114" s="80"/>
      <c r="AC114" s="80"/>
      <c r="AP114" s="80"/>
      <c r="BC114" s="80"/>
      <c r="BP114" s="80"/>
      <c r="CC114" s="80"/>
      <c r="CP114" s="80"/>
    </row>
    <row r="115" spans="16:94" s="11" customFormat="1" x14ac:dyDescent="0.35">
      <c r="P115" s="80"/>
      <c r="AC115" s="80"/>
      <c r="AP115" s="80"/>
      <c r="BC115" s="80"/>
      <c r="BP115" s="80"/>
      <c r="CC115" s="80"/>
      <c r="CP115" s="80"/>
    </row>
    <row r="116" spans="16:94" s="11" customFormat="1" x14ac:dyDescent="0.35">
      <c r="P116" s="80"/>
      <c r="AC116" s="80"/>
      <c r="AP116" s="80"/>
      <c r="BC116" s="80"/>
      <c r="BP116" s="80"/>
      <c r="CC116" s="80"/>
      <c r="CP116" s="80"/>
    </row>
    <row r="117" spans="16:94" s="11" customFormat="1" x14ac:dyDescent="0.35">
      <c r="P117" s="80"/>
      <c r="AC117" s="80"/>
      <c r="AP117" s="80"/>
      <c r="BC117" s="80"/>
      <c r="BP117" s="80"/>
      <c r="CC117" s="80"/>
      <c r="CP117" s="80"/>
    </row>
    <row r="118" spans="16:94" s="11" customFormat="1" x14ac:dyDescent="0.35">
      <c r="P118" s="80"/>
      <c r="AC118" s="80"/>
      <c r="AP118" s="80"/>
      <c r="BC118" s="80"/>
      <c r="BP118" s="80"/>
      <c r="CC118" s="80"/>
      <c r="CP118" s="80"/>
    </row>
    <row r="119" spans="16:94" s="11" customFormat="1" x14ac:dyDescent="0.35">
      <c r="P119" s="80"/>
      <c r="AC119" s="80"/>
      <c r="AP119" s="80"/>
      <c r="BC119" s="80"/>
      <c r="BP119" s="80"/>
      <c r="CC119" s="80"/>
      <c r="CP119" s="80"/>
    </row>
    <row r="120" spans="16:94" s="11" customFormat="1" x14ac:dyDescent="0.35">
      <c r="P120" s="80"/>
      <c r="AC120" s="80"/>
      <c r="AP120" s="80"/>
      <c r="BC120" s="80"/>
      <c r="BP120" s="80"/>
      <c r="CC120" s="80"/>
      <c r="CP120" s="80"/>
    </row>
    <row r="121" spans="16:94" s="11" customFormat="1" x14ac:dyDescent="0.35">
      <c r="P121" s="80"/>
      <c r="AC121" s="80"/>
      <c r="AP121" s="80"/>
      <c r="BC121" s="80"/>
      <c r="BP121" s="80"/>
      <c r="CC121" s="80"/>
      <c r="CP121" s="80"/>
    </row>
    <row r="122" spans="16:94" s="11" customFormat="1" x14ac:dyDescent="0.35">
      <c r="P122" s="80"/>
      <c r="AC122" s="80"/>
      <c r="AP122" s="80"/>
      <c r="BC122" s="80"/>
      <c r="BP122" s="80"/>
      <c r="CC122" s="80"/>
      <c r="CP122" s="80"/>
    </row>
    <row r="123" spans="16:94" s="11" customFormat="1" x14ac:dyDescent="0.35">
      <c r="P123" s="80"/>
      <c r="AC123" s="80"/>
      <c r="AP123" s="80"/>
      <c r="BC123" s="80"/>
      <c r="BP123" s="80"/>
      <c r="CC123" s="80"/>
      <c r="CP123" s="80"/>
    </row>
    <row r="124" spans="16:94" s="11" customFormat="1" x14ac:dyDescent="0.35">
      <c r="P124" s="80"/>
      <c r="AC124" s="80"/>
      <c r="AP124" s="80"/>
      <c r="BC124" s="80"/>
      <c r="BP124" s="80"/>
      <c r="CC124" s="80"/>
      <c r="CP124" s="80"/>
    </row>
    <row r="125" spans="16:94" s="11" customFormat="1" x14ac:dyDescent="0.35">
      <c r="P125" s="80"/>
      <c r="AC125" s="80"/>
      <c r="AP125" s="80"/>
      <c r="BC125" s="80"/>
      <c r="BP125" s="80"/>
      <c r="CC125" s="80"/>
      <c r="CP125" s="80"/>
    </row>
    <row r="126" spans="16:94" s="11" customFormat="1" x14ac:dyDescent="0.35">
      <c r="P126" s="80"/>
      <c r="AC126" s="80"/>
      <c r="AP126" s="80"/>
      <c r="BC126" s="80"/>
      <c r="BP126" s="80"/>
      <c r="CC126" s="80"/>
      <c r="CP126" s="80"/>
    </row>
    <row r="127" spans="16:94" s="11" customFormat="1" x14ac:dyDescent="0.35">
      <c r="P127" s="80"/>
      <c r="AC127" s="80"/>
      <c r="AP127" s="80"/>
      <c r="BC127" s="80"/>
      <c r="BP127" s="80"/>
      <c r="CC127" s="80"/>
      <c r="CP127" s="80"/>
    </row>
    <row r="128" spans="16:94" s="11" customFormat="1" x14ac:dyDescent="0.35">
      <c r="P128" s="80"/>
      <c r="AC128" s="80"/>
      <c r="AP128" s="80"/>
      <c r="BC128" s="80"/>
      <c r="BP128" s="80"/>
      <c r="CC128" s="80"/>
      <c r="CP128" s="80"/>
    </row>
    <row r="129" spans="16:94" s="11" customFormat="1" x14ac:dyDescent="0.35">
      <c r="P129" s="80"/>
      <c r="AC129" s="80"/>
      <c r="AP129" s="80"/>
      <c r="BC129" s="80"/>
      <c r="BP129" s="80"/>
      <c r="CC129" s="80"/>
      <c r="CP129" s="80"/>
    </row>
    <row r="130" spans="16:94" s="11" customFormat="1" x14ac:dyDescent="0.35">
      <c r="P130" s="80"/>
      <c r="AC130" s="80"/>
      <c r="AP130" s="80"/>
      <c r="BC130" s="80"/>
      <c r="BP130" s="80"/>
      <c r="CC130" s="80"/>
      <c r="CP130" s="80"/>
    </row>
    <row r="131" spans="16:94" s="11" customFormat="1" x14ac:dyDescent="0.35">
      <c r="P131" s="80"/>
      <c r="AC131" s="80"/>
      <c r="AP131" s="80"/>
      <c r="BC131" s="80"/>
      <c r="BP131" s="80"/>
      <c r="CC131" s="80"/>
      <c r="CP131" s="80"/>
    </row>
    <row r="132" spans="16:94" s="11" customFormat="1" x14ac:dyDescent="0.35">
      <c r="P132" s="80"/>
      <c r="AC132" s="80"/>
      <c r="AP132" s="80"/>
      <c r="BC132" s="80"/>
      <c r="BP132" s="80"/>
      <c r="CC132" s="80"/>
      <c r="CP132" s="80"/>
    </row>
    <row r="133" spans="16:94" s="11" customFormat="1" x14ac:dyDescent="0.35">
      <c r="P133" s="80"/>
      <c r="AC133" s="80"/>
      <c r="AP133" s="80"/>
      <c r="BC133" s="80"/>
      <c r="BP133" s="80"/>
      <c r="CC133" s="80"/>
      <c r="CP133" s="80"/>
    </row>
    <row r="134" spans="16:94" s="11" customFormat="1" x14ac:dyDescent="0.35">
      <c r="P134" s="80"/>
      <c r="AC134" s="80"/>
      <c r="AP134" s="80"/>
      <c r="BC134" s="80"/>
      <c r="BP134" s="80"/>
      <c r="CC134" s="80"/>
      <c r="CP134" s="80"/>
    </row>
    <row r="135" spans="16:94" s="11" customFormat="1" x14ac:dyDescent="0.35">
      <c r="P135" s="80"/>
      <c r="AC135" s="80"/>
      <c r="AP135" s="80"/>
      <c r="BC135" s="80"/>
      <c r="BP135" s="80"/>
      <c r="CC135" s="80"/>
      <c r="CP135" s="80"/>
    </row>
    <row r="136" spans="16:94" s="11" customFormat="1" x14ac:dyDescent="0.35">
      <c r="P136" s="80"/>
      <c r="AC136" s="80"/>
      <c r="AP136" s="80"/>
      <c r="BC136" s="80"/>
      <c r="BP136" s="80"/>
      <c r="CC136" s="80"/>
      <c r="CP136" s="80"/>
    </row>
    <row r="137" spans="16:94" s="11" customFormat="1" x14ac:dyDescent="0.35">
      <c r="P137" s="80"/>
      <c r="AC137" s="80"/>
      <c r="AP137" s="80"/>
      <c r="BC137" s="80"/>
      <c r="BP137" s="80"/>
      <c r="CC137" s="80"/>
      <c r="CP137" s="80"/>
    </row>
    <row r="138" spans="16:94" s="11" customFormat="1" x14ac:dyDescent="0.35">
      <c r="P138" s="80"/>
      <c r="AC138" s="80"/>
      <c r="AP138" s="80"/>
      <c r="BC138" s="80"/>
      <c r="BP138" s="80"/>
      <c r="CC138" s="80"/>
      <c r="CP138" s="80"/>
    </row>
    <row r="139" spans="16:94" s="11" customFormat="1" x14ac:dyDescent="0.35">
      <c r="P139" s="80"/>
      <c r="AC139" s="80"/>
      <c r="AP139" s="80"/>
      <c r="BC139" s="80"/>
      <c r="BP139" s="80"/>
      <c r="CC139" s="80"/>
      <c r="CP139" s="80"/>
    </row>
    <row r="140" spans="16:94" s="11" customFormat="1" x14ac:dyDescent="0.35">
      <c r="P140" s="80"/>
      <c r="AC140" s="80"/>
      <c r="AP140" s="80"/>
      <c r="BC140" s="80"/>
      <c r="BP140" s="80"/>
      <c r="CC140" s="80"/>
      <c r="CP140" s="80"/>
    </row>
    <row r="141" spans="16:94" s="11" customFormat="1" x14ac:dyDescent="0.35">
      <c r="P141" s="80"/>
      <c r="AC141" s="80"/>
      <c r="AP141" s="80"/>
      <c r="BC141" s="80"/>
      <c r="BP141" s="80"/>
      <c r="CC141" s="80"/>
      <c r="CP141" s="80"/>
    </row>
    <row r="142" spans="16:94" s="11" customFormat="1" x14ac:dyDescent="0.35">
      <c r="P142" s="80"/>
      <c r="AC142" s="80"/>
      <c r="AP142" s="80"/>
      <c r="BC142" s="80"/>
      <c r="BP142" s="80"/>
      <c r="CC142" s="80"/>
      <c r="CP142" s="80"/>
    </row>
    <row r="143" spans="16:94" s="11" customFormat="1" x14ac:dyDescent="0.35">
      <c r="P143" s="80"/>
      <c r="AC143" s="80"/>
      <c r="AP143" s="80"/>
      <c r="BC143" s="80"/>
      <c r="BP143" s="80"/>
      <c r="CC143" s="80"/>
      <c r="CP143" s="80"/>
    </row>
    <row r="144" spans="16:94" s="11" customFormat="1" x14ac:dyDescent="0.35">
      <c r="P144" s="80"/>
      <c r="AC144" s="80"/>
      <c r="AP144" s="80"/>
      <c r="BC144" s="80"/>
      <c r="BP144" s="80"/>
      <c r="CC144" s="80"/>
      <c r="CP144" s="80"/>
    </row>
    <row r="145" spans="16:94" s="11" customFormat="1" x14ac:dyDescent="0.35">
      <c r="P145" s="80"/>
      <c r="AC145" s="80"/>
      <c r="AP145" s="80"/>
      <c r="BC145" s="80"/>
      <c r="BP145" s="80"/>
      <c r="CC145" s="80"/>
      <c r="CP145" s="80"/>
    </row>
    <row r="146" spans="16:94" s="11" customFormat="1" x14ac:dyDescent="0.35">
      <c r="P146" s="80"/>
      <c r="AC146" s="80"/>
      <c r="AP146" s="80"/>
      <c r="BC146" s="80"/>
      <c r="BP146" s="80"/>
      <c r="CC146" s="80"/>
      <c r="CP146" s="80"/>
    </row>
    <row r="147" spans="16:94" s="11" customFormat="1" x14ac:dyDescent="0.35">
      <c r="P147" s="80"/>
      <c r="AC147" s="80"/>
      <c r="AP147" s="80"/>
      <c r="BC147" s="80"/>
      <c r="BP147" s="80"/>
      <c r="CC147" s="80"/>
      <c r="CP147" s="80"/>
    </row>
    <row r="148" spans="16:94" s="11" customFormat="1" x14ac:dyDescent="0.35">
      <c r="P148" s="80"/>
      <c r="AC148" s="80"/>
      <c r="AP148" s="80"/>
      <c r="BC148" s="80"/>
      <c r="BP148" s="80"/>
      <c r="CC148" s="80"/>
      <c r="CP148" s="80"/>
    </row>
    <row r="149" spans="16:94" s="11" customFormat="1" x14ac:dyDescent="0.35">
      <c r="P149" s="80"/>
      <c r="AC149" s="80"/>
      <c r="AP149" s="80"/>
      <c r="BC149" s="80"/>
      <c r="BP149" s="80"/>
      <c r="CC149" s="80"/>
      <c r="CP149" s="80"/>
    </row>
    <row r="150" spans="16:94" s="11" customFormat="1" x14ac:dyDescent="0.35">
      <c r="P150" s="80"/>
      <c r="AC150" s="80"/>
      <c r="AP150" s="80"/>
      <c r="BC150" s="80"/>
      <c r="BP150" s="80"/>
      <c r="CC150" s="80"/>
      <c r="CP150" s="80"/>
    </row>
    <row r="151" spans="16:94" s="11" customFormat="1" x14ac:dyDescent="0.35">
      <c r="P151" s="80"/>
      <c r="AC151" s="80"/>
      <c r="AP151" s="80"/>
      <c r="BC151" s="80"/>
      <c r="BP151" s="80"/>
      <c r="CC151" s="80"/>
      <c r="CP151" s="80"/>
    </row>
    <row r="152" spans="16:94" s="11" customFormat="1" x14ac:dyDescent="0.35">
      <c r="P152" s="80"/>
      <c r="AC152" s="80"/>
      <c r="AP152" s="80"/>
      <c r="BC152" s="80"/>
      <c r="BP152" s="80"/>
      <c r="CC152" s="80"/>
      <c r="CP152" s="80"/>
    </row>
    <row r="153" spans="16:94" s="11" customFormat="1" x14ac:dyDescent="0.35">
      <c r="P153" s="80"/>
      <c r="AC153" s="80"/>
      <c r="AP153" s="80"/>
      <c r="BC153" s="80"/>
      <c r="BP153" s="80"/>
      <c r="CC153" s="80"/>
      <c r="CP153" s="80"/>
    </row>
    <row r="154" spans="16:94" s="11" customFormat="1" x14ac:dyDescent="0.35">
      <c r="P154" s="80"/>
      <c r="AC154" s="80"/>
      <c r="AP154" s="80"/>
      <c r="BC154" s="80"/>
      <c r="BP154" s="80"/>
      <c r="CC154" s="80"/>
      <c r="CP154" s="80"/>
    </row>
    <row r="155" spans="16:94" s="11" customFormat="1" x14ac:dyDescent="0.35">
      <c r="P155" s="80"/>
      <c r="AC155" s="80"/>
      <c r="AP155" s="80"/>
      <c r="BC155" s="80"/>
      <c r="BP155" s="80"/>
      <c r="CC155" s="80"/>
      <c r="CP155" s="80"/>
    </row>
    <row r="156" spans="16:94" s="11" customFormat="1" x14ac:dyDescent="0.35">
      <c r="P156" s="80"/>
      <c r="AC156" s="80"/>
      <c r="AP156" s="80"/>
      <c r="BC156" s="80"/>
      <c r="BP156" s="80"/>
      <c r="CC156" s="80"/>
      <c r="CP156" s="80"/>
    </row>
    <row r="157" spans="16:94" s="11" customFormat="1" x14ac:dyDescent="0.35">
      <c r="P157" s="80"/>
      <c r="AC157" s="80"/>
      <c r="AP157" s="80"/>
      <c r="BC157" s="80"/>
      <c r="BP157" s="80"/>
      <c r="CC157" s="80"/>
      <c r="CP157" s="80"/>
    </row>
    <row r="158" spans="16:94" s="11" customFormat="1" x14ac:dyDescent="0.35">
      <c r="P158" s="80"/>
      <c r="AC158" s="80"/>
      <c r="AP158" s="80"/>
      <c r="BC158" s="80"/>
      <c r="BP158" s="80"/>
      <c r="CC158" s="80"/>
      <c r="CP158" s="80"/>
    </row>
    <row r="159" spans="16:94" s="11" customFormat="1" x14ac:dyDescent="0.35">
      <c r="P159" s="80"/>
      <c r="AC159" s="80"/>
      <c r="AP159" s="80"/>
      <c r="BC159" s="80"/>
      <c r="BP159" s="80"/>
      <c r="CC159" s="80"/>
      <c r="CP159" s="80"/>
    </row>
    <row r="160" spans="16:94" s="11" customFormat="1" x14ac:dyDescent="0.35">
      <c r="P160" s="80"/>
      <c r="AC160" s="80"/>
      <c r="AP160" s="80"/>
      <c r="BC160" s="80"/>
      <c r="BP160" s="80"/>
      <c r="CC160" s="80"/>
      <c r="CP160" s="80"/>
    </row>
    <row r="161" spans="16:94" s="11" customFormat="1" x14ac:dyDescent="0.35">
      <c r="P161" s="80"/>
      <c r="AC161" s="80"/>
      <c r="AP161" s="80"/>
      <c r="BC161" s="80"/>
      <c r="BP161" s="80"/>
      <c r="CC161" s="80"/>
      <c r="CP161" s="80"/>
    </row>
    <row r="162" spans="16:94" s="11" customFormat="1" x14ac:dyDescent="0.35">
      <c r="P162" s="80"/>
      <c r="AC162" s="80"/>
      <c r="AP162" s="80"/>
      <c r="BC162" s="80"/>
      <c r="BP162" s="80"/>
      <c r="CC162" s="80"/>
      <c r="CP162" s="80"/>
    </row>
    <row r="163" spans="16:94" s="11" customFormat="1" x14ac:dyDescent="0.35">
      <c r="P163" s="80"/>
      <c r="AC163" s="80"/>
      <c r="AP163" s="80"/>
      <c r="BC163" s="80"/>
      <c r="BP163" s="80"/>
      <c r="CC163" s="80"/>
      <c r="CP163" s="80"/>
    </row>
    <row r="164" spans="16:94" s="11" customFormat="1" x14ac:dyDescent="0.35">
      <c r="P164" s="80"/>
      <c r="AC164" s="80"/>
      <c r="AP164" s="80"/>
      <c r="BC164" s="80"/>
      <c r="BP164" s="80"/>
      <c r="CC164" s="80"/>
      <c r="CP164" s="80"/>
    </row>
    <row r="165" spans="16:94" s="11" customFormat="1" x14ac:dyDescent="0.35">
      <c r="P165" s="80"/>
      <c r="AC165" s="80"/>
      <c r="AP165" s="80"/>
      <c r="BC165" s="80"/>
      <c r="BP165" s="80"/>
      <c r="CC165" s="80"/>
      <c r="CP165" s="80"/>
    </row>
    <row r="166" spans="16:94" s="11" customFormat="1" x14ac:dyDescent="0.35">
      <c r="P166" s="80"/>
      <c r="AC166" s="80"/>
      <c r="AP166" s="80"/>
      <c r="BC166" s="80"/>
      <c r="BP166" s="80"/>
      <c r="CC166" s="80"/>
      <c r="CP166" s="80"/>
    </row>
    <row r="167" spans="16:94" s="11" customFormat="1" x14ac:dyDescent="0.35">
      <c r="P167" s="80"/>
      <c r="AC167" s="80"/>
      <c r="AP167" s="80"/>
      <c r="BC167" s="80"/>
      <c r="BP167" s="80"/>
      <c r="CC167" s="80"/>
      <c r="CP167" s="80"/>
    </row>
    <row r="168" spans="16:94" s="11" customFormat="1" x14ac:dyDescent="0.35">
      <c r="P168" s="80"/>
      <c r="AC168" s="80"/>
      <c r="AP168" s="80"/>
      <c r="BC168" s="80"/>
      <c r="BP168" s="80"/>
      <c r="CC168" s="80"/>
      <c r="CP168" s="80"/>
    </row>
    <row r="169" spans="16:94" s="11" customFormat="1" x14ac:dyDescent="0.35">
      <c r="P169" s="80"/>
      <c r="AC169" s="80"/>
      <c r="AP169" s="80"/>
      <c r="BC169" s="80"/>
      <c r="BP169" s="80"/>
      <c r="CC169" s="80"/>
      <c r="CP169" s="80"/>
    </row>
    <row r="170" spans="16:94" s="11" customFormat="1" x14ac:dyDescent="0.35">
      <c r="P170" s="80"/>
      <c r="AC170" s="80"/>
      <c r="AP170" s="80"/>
      <c r="BC170" s="80"/>
      <c r="BP170" s="80"/>
      <c r="CC170" s="80"/>
      <c r="CP170" s="80"/>
    </row>
    <row r="171" spans="16:94" s="11" customFormat="1" x14ac:dyDescent="0.35">
      <c r="P171" s="80"/>
      <c r="AC171" s="80"/>
      <c r="AP171" s="80"/>
      <c r="BC171" s="80"/>
      <c r="BP171" s="80"/>
      <c r="CC171" s="80"/>
      <c r="CP171" s="80"/>
    </row>
    <row r="172" spans="16:94" s="11" customFormat="1" x14ac:dyDescent="0.35">
      <c r="P172" s="80"/>
      <c r="AC172" s="80"/>
      <c r="AP172" s="80"/>
      <c r="BC172" s="80"/>
      <c r="BP172" s="80"/>
      <c r="CC172" s="80"/>
      <c r="CP172" s="80"/>
    </row>
    <row r="173" spans="16:94" s="11" customFormat="1" x14ac:dyDescent="0.35">
      <c r="P173" s="80"/>
      <c r="AC173" s="80"/>
      <c r="AP173" s="80"/>
      <c r="BC173" s="80"/>
      <c r="BP173" s="80"/>
      <c r="CC173" s="80"/>
      <c r="CP173" s="80"/>
    </row>
    <row r="174" spans="16:94" s="11" customFormat="1" x14ac:dyDescent="0.35">
      <c r="P174" s="80"/>
      <c r="AC174" s="80"/>
      <c r="AP174" s="80"/>
      <c r="BC174" s="80"/>
      <c r="BP174" s="80"/>
      <c r="CC174" s="80"/>
      <c r="CP174" s="80"/>
    </row>
    <row r="175" spans="16:94" s="11" customFormat="1" x14ac:dyDescent="0.35">
      <c r="P175" s="80"/>
      <c r="AC175" s="80"/>
      <c r="AP175" s="80"/>
      <c r="BC175" s="80"/>
      <c r="BP175" s="80"/>
      <c r="CC175" s="80"/>
      <c r="CP175" s="80"/>
    </row>
    <row r="176" spans="16:94" s="11" customFormat="1" x14ac:dyDescent="0.35">
      <c r="P176" s="80"/>
      <c r="AC176" s="80"/>
      <c r="AP176" s="80"/>
      <c r="BC176" s="80"/>
      <c r="BP176" s="80"/>
      <c r="CC176" s="80"/>
      <c r="CP176" s="80"/>
    </row>
    <row r="177" spans="16:94" s="11" customFormat="1" x14ac:dyDescent="0.35">
      <c r="P177" s="80"/>
      <c r="AC177" s="80"/>
      <c r="AP177" s="80"/>
      <c r="BC177" s="80"/>
      <c r="BP177" s="80"/>
      <c r="CC177" s="80"/>
      <c r="CP177" s="80"/>
    </row>
    <row r="178" spans="16:94" s="11" customFormat="1" x14ac:dyDescent="0.35">
      <c r="P178" s="80"/>
      <c r="AC178" s="80"/>
      <c r="AP178" s="80"/>
      <c r="BC178" s="80"/>
      <c r="BP178" s="80"/>
      <c r="CC178" s="80"/>
      <c r="CP178" s="80"/>
    </row>
    <row r="179" spans="16:94" s="11" customFormat="1" x14ac:dyDescent="0.35">
      <c r="P179" s="80"/>
      <c r="AC179" s="80"/>
      <c r="AP179" s="80"/>
      <c r="BC179" s="80"/>
      <c r="BP179" s="80"/>
      <c r="CC179" s="80"/>
      <c r="CP179" s="80"/>
    </row>
    <row r="180" spans="16:94" s="11" customFormat="1" x14ac:dyDescent="0.35">
      <c r="P180" s="80"/>
      <c r="AC180" s="80"/>
      <c r="AP180" s="80"/>
      <c r="BC180" s="80"/>
      <c r="BP180" s="80"/>
      <c r="CC180" s="80"/>
      <c r="CP180" s="80"/>
    </row>
    <row r="181" spans="16:94" s="11" customFormat="1" x14ac:dyDescent="0.35">
      <c r="P181" s="80"/>
      <c r="AC181" s="80"/>
      <c r="AP181" s="80"/>
      <c r="BC181" s="80"/>
      <c r="BP181" s="80"/>
      <c r="CC181" s="80"/>
      <c r="CP181" s="80"/>
    </row>
    <row r="182" spans="16:94" s="11" customFormat="1" x14ac:dyDescent="0.35">
      <c r="P182" s="80"/>
      <c r="AC182" s="80"/>
      <c r="AP182" s="80"/>
      <c r="BC182" s="80"/>
      <c r="BP182" s="80"/>
      <c r="CC182" s="80"/>
      <c r="CP182" s="80"/>
    </row>
    <row r="183" spans="16:94" s="11" customFormat="1" x14ac:dyDescent="0.35">
      <c r="P183" s="80"/>
      <c r="AC183" s="80"/>
      <c r="AP183" s="80"/>
      <c r="BC183" s="80"/>
      <c r="BP183" s="80"/>
      <c r="CC183" s="80"/>
      <c r="CP183" s="80"/>
    </row>
    <row r="184" spans="16:94" s="11" customFormat="1" x14ac:dyDescent="0.35">
      <c r="P184" s="80"/>
      <c r="AC184" s="80"/>
      <c r="AP184" s="80"/>
      <c r="BC184" s="80"/>
      <c r="BP184" s="80"/>
      <c r="CC184" s="80"/>
      <c r="CP184" s="80"/>
    </row>
    <row r="185" spans="16:94" s="11" customFormat="1" x14ac:dyDescent="0.35">
      <c r="P185" s="80"/>
      <c r="AC185" s="80"/>
      <c r="AP185" s="80"/>
      <c r="BC185" s="80"/>
      <c r="BP185" s="80"/>
      <c r="CC185" s="80"/>
      <c r="CP185" s="80"/>
    </row>
    <row r="186" spans="16:94" s="11" customFormat="1" x14ac:dyDescent="0.35">
      <c r="P186" s="80"/>
      <c r="AC186" s="80"/>
      <c r="AP186" s="80"/>
      <c r="BC186" s="80"/>
      <c r="BP186" s="80"/>
      <c r="CC186" s="80"/>
      <c r="CP186" s="80"/>
    </row>
    <row r="187" spans="16:94" s="11" customFormat="1" x14ac:dyDescent="0.35">
      <c r="P187" s="80"/>
      <c r="AC187" s="80"/>
      <c r="AP187" s="80"/>
      <c r="BC187" s="80"/>
      <c r="BP187" s="80"/>
      <c r="CC187" s="80"/>
      <c r="CP187" s="80"/>
    </row>
    <row r="188" spans="16:94" s="11" customFormat="1" x14ac:dyDescent="0.35">
      <c r="P188" s="80"/>
      <c r="AC188" s="80"/>
      <c r="AP188" s="80"/>
      <c r="BC188" s="80"/>
      <c r="BP188" s="80"/>
      <c r="CC188" s="80"/>
      <c r="CP188" s="80"/>
    </row>
    <row r="189" spans="16:94" s="11" customFormat="1" x14ac:dyDescent="0.35">
      <c r="P189" s="80"/>
      <c r="AC189" s="80"/>
      <c r="AP189" s="80"/>
      <c r="BC189" s="80"/>
      <c r="BP189" s="80"/>
      <c r="CC189" s="80"/>
      <c r="CP189" s="80"/>
    </row>
    <row r="190" spans="16:94" s="11" customFormat="1" x14ac:dyDescent="0.35">
      <c r="P190" s="80"/>
      <c r="AC190" s="80"/>
      <c r="AP190" s="80"/>
      <c r="BC190" s="80"/>
      <c r="BP190" s="80"/>
      <c r="CC190" s="80"/>
      <c r="CP190" s="80"/>
    </row>
    <row r="191" spans="16:94" s="11" customFormat="1" x14ac:dyDescent="0.35">
      <c r="P191" s="80"/>
      <c r="AC191" s="80"/>
      <c r="AP191" s="80"/>
      <c r="BC191" s="80"/>
      <c r="BP191" s="80"/>
      <c r="CC191" s="80"/>
      <c r="CP191" s="80"/>
    </row>
    <row r="192" spans="16:94" s="11" customFormat="1" x14ac:dyDescent="0.35">
      <c r="P192" s="80"/>
      <c r="AC192" s="80"/>
      <c r="AP192" s="80"/>
      <c r="BC192" s="80"/>
      <c r="BP192" s="80"/>
      <c r="CC192" s="80"/>
      <c r="CP192" s="80"/>
    </row>
    <row r="193" spans="16:94" s="11" customFormat="1" x14ac:dyDescent="0.35">
      <c r="P193" s="80"/>
      <c r="AC193" s="80"/>
      <c r="AP193" s="80"/>
      <c r="BC193" s="80"/>
      <c r="BP193" s="80"/>
      <c r="CC193" s="80"/>
      <c r="CP193" s="80"/>
    </row>
    <row r="194" spans="16:94" s="11" customFormat="1" x14ac:dyDescent="0.35">
      <c r="P194" s="80"/>
      <c r="AC194" s="80"/>
      <c r="AP194" s="80"/>
      <c r="BC194" s="80"/>
      <c r="BP194" s="80"/>
      <c r="CC194" s="80"/>
      <c r="CP194" s="80"/>
    </row>
    <row r="195" spans="16:94" s="11" customFormat="1" x14ac:dyDescent="0.35">
      <c r="P195" s="80"/>
      <c r="AC195" s="80"/>
      <c r="AP195" s="80"/>
      <c r="BC195" s="80"/>
      <c r="BP195" s="80"/>
      <c r="CC195" s="80"/>
      <c r="CP195" s="80"/>
    </row>
    <row r="196" spans="16:94" s="11" customFormat="1" x14ac:dyDescent="0.35">
      <c r="P196" s="80"/>
      <c r="AC196" s="80"/>
      <c r="AP196" s="80"/>
      <c r="BC196" s="80"/>
      <c r="BP196" s="80"/>
      <c r="CC196" s="80"/>
      <c r="CP196" s="80"/>
    </row>
    <row r="197" spans="16:94" s="11" customFormat="1" x14ac:dyDescent="0.35">
      <c r="P197" s="80"/>
      <c r="AC197" s="80"/>
      <c r="AP197" s="80"/>
      <c r="BC197" s="80"/>
      <c r="BP197" s="80"/>
      <c r="CC197" s="80"/>
      <c r="CP197" s="80"/>
    </row>
    <row r="198" spans="16:94" s="11" customFormat="1" x14ac:dyDescent="0.35">
      <c r="P198" s="80"/>
      <c r="AC198" s="80"/>
      <c r="AP198" s="80"/>
      <c r="BC198" s="80"/>
      <c r="BP198" s="80"/>
      <c r="CC198" s="80"/>
      <c r="CP198" s="80"/>
    </row>
    <row r="199" spans="16:94" s="11" customFormat="1" x14ac:dyDescent="0.35">
      <c r="P199" s="80"/>
      <c r="AC199" s="80"/>
      <c r="AP199" s="80"/>
      <c r="BC199" s="80"/>
      <c r="BP199" s="80"/>
      <c r="CC199" s="80"/>
      <c r="CP199" s="80"/>
    </row>
    <row r="200" spans="16:94" s="11" customFormat="1" x14ac:dyDescent="0.35">
      <c r="P200" s="80"/>
      <c r="AC200" s="80"/>
      <c r="AP200" s="80"/>
      <c r="BC200" s="80"/>
      <c r="BP200" s="80"/>
      <c r="CC200" s="80"/>
      <c r="CP200" s="80"/>
    </row>
    <row r="201" spans="16:94" s="11" customFormat="1" x14ac:dyDescent="0.35">
      <c r="P201" s="80"/>
      <c r="AC201" s="80"/>
      <c r="AP201" s="80"/>
      <c r="BC201" s="80"/>
      <c r="BP201" s="80"/>
      <c r="CC201" s="80"/>
      <c r="CP201" s="80"/>
    </row>
    <row r="202" spans="16:94" s="11" customFormat="1" x14ac:dyDescent="0.35">
      <c r="P202" s="80"/>
      <c r="AC202" s="80"/>
      <c r="AP202" s="80"/>
      <c r="BC202" s="80"/>
      <c r="BP202" s="80"/>
      <c r="CC202" s="80"/>
      <c r="CP202" s="80"/>
    </row>
    <row r="203" spans="16:94" s="11" customFormat="1" x14ac:dyDescent="0.35">
      <c r="P203" s="80"/>
      <c r="AC203" s="80"/>
      <c r="AP203" s="80"/>
      <c r="BC203" s="80"/>
      <c r="BP203" s="80"/>
      <c r="CC203" s="80"/>
      <c r="CP203" s="80"/>
    </row>
    <row r="204" spans="16:94" s="11" customFormat="1" x14ac:dyDescent="0.35">
      <c r="P204" s="80"/>
      <c r="AC204" s="80"/>
      <c r="AP204" s="80"/>
      <c r="BC204" s="80"/>
      <c r="BP204" s="80"/>
      <c r="CC204" s="80"/>
      <c r="CP204" s="80"/>
    </row>
    <row r="205" spans="16:94" s="11" customFormat="1" x14ac:dyDescent="0.35">
      <c r="P205" s="80"/>
      <c r="AC205" s="80"/>
      <c r="AP205" s="80"/>
      <c r="BC205" s="80"/>
      <c r="BP205" s="80"/>
      <c r="CC205" s="80"/>
      <c r="CP205" s="80"/>
    </row>
    <row r="206" spans="16:94" s="11" customFormat="1" x14ac:dyDescent="0.35">
      <c r="P206" s="80"/>
      <c r="AC206" s="80"/>
      <c r="AP206" s="80"/>
      <c r="BC206" s="80"/>
      <c r="BP206" s="80"/>
      <c r="CC206" s="80"/>
      <c r="CP206" s="80"/>
    </row>
    <row r="207" spans="16:94" s="11" customFormat="1" x14ac:dyDescent="0.35">
      <c r="P207" s="80"/>
      <c r="AC207" s="80"/>
      <c r="AP207" s="80"/>
      <c r="BC207" s="80"/>
      <c r="BP207" s="80"/>
      <c r="CC207" s="80"/>
      <c r="CP207" s="80"/>
    </row>
    <row r="208" spans="16:94" s="11" customFormat="1" x14ac:dyDescent="0.35">
      <c r="P208" s="80"/>
      <c r="AC208" s="80"/>
      <c r="AP208" s="80"/>
      <c r="BC208" s="80"/>
      <c r="BP208" s="80"/>
      <c r="CC208" s="80"/>
      <c r="CP208" s="80"/>
    </row>
    <row r="209" spans="16:94" s="11" customFormat="1" x14ac:dyDescent="0.35">
      <c r="P209" s="80"/>
      <c r="AC209" s="80"/>
      <c r="AP209" s="80"/>
      <c r="BC209" s="80"/>
      <c r="BP209" s="80"/>
      <c r="CC209" s="80"/>
      <c r="CP209" s="80"/>
    </row>
    <row r="210" spans="16:94" s="11" customFormat="1" x14ac:dyDescent="0.35">
      <c r="P210" s="80"/>
      <c r="AC210" s="80"/>
      <c r="AP210" s="80"/>
      <c r="BC210" s="80"/>
      <c r="BP210" s="80"/>
      <c r="CC210" s="80"/>
      <c r="CP210" s="80"/>
    </row>
    <row r="211" spans="16:94" s="11" customFormat="1" x14ac:dyDescent="0.35">
      <c r="P211" s="80"/>
      <c r="AC211" s="80"/>
      <c r="AP211" s="80"/>
      <c r="BC211" s="80"/>
      <c r="BP211" s="80"/>
      <c r="CC211" s="80"/>
      <c r="CP211" s="80"/>
    </row>
    <row r="212" spans="16:94" s="11" customFormat="1" x14ac:dyDescent="0.35">
      <c r="P212" s="80"/>
      <c r="AC212" s="80"/>
      <c r="AP212" s="80"/>
      <c r="BC212" s="80"/>
      <c r="BP212" s="80"/>
      <c r="CC212" s="80"/>
      <c r="CP212" s="80"/>
    </row>
    <row r="213" spans="16:94" s="11" customFormat="1" x14ac:dyDescent="0.35">
      <c r="P213" s="80"/>
      <c r="AC213" s="80"/>
      <c r="AP213" s="80"/>
      <c r="BC213" s="80"/>
      <c r="BP213" s="80"/>
      <c r="CC213" s="80"/>
      <c r="CP213" s="80"/>
    </row>
    <row r="214" spans="16:94" s="11" customFormat="1" x14ac:dyDescent="0.35">
      <c r="P214" s="80"/>
      <c r="AC214" s="80"/>
      <c r="AP214" s="80"/>
      <c r="BC214" s="80"/>
      <c r="BP214" s="80"/>
      <c r="CC214" s="80"/>
      <c r="CP214" s="80"/>
    </row>
    <row r="215" spans="16:94" s="11" customFormat="1" x14ac:dyDescent="0.35">
      <c r="P215" s="80"/>
      <c r="AC215" s="80"/>
      <c r="AP215" s="80"/>
      <c r="BC215" s="80"/>
      <c r="BP215" s="80"/>
      <c r="CC215" s="80"/>
      <c r="CP215" s="80"/>
    </row>
    <row r="216" spans="16:94" s="11" customFormat="1" x14ac:dyDescent="0.35">
      <c r="P216" s="80"/>
      <c r="AC216" s="80"/>
      <c r="AP216" s="80"/>
      <c r="BC216" s="80"/>
      <c r="BP216" s="80"/>
      <c r="CC216" s="80"/>
      <c r="CP216" s="80"/>
    </row>
    <row r="217" spans="16:94" s="11" customFormat="1" x14ac:dyDescent="0.35">
      <c r="P217" s="80"/>
      <c r="AC217" s="80"/>
      <c r="AP217" s="80"/>
      <c r="BC217" s="80"/>
      <c r="BP217" s="80"/>
      <c r="CC217" s="80"/>
      <c r="CP217" s="80"/>
    </row>
    <row r="218" spans="16:94" s="11" customFormat="1" x14ac:dyDescent="0.35">
      <c r="P218" s="80"/>
      <c r="AC218" s="80"/>
      <c r="AP218" s="80"/>
      <c r="BC218" s="80"/>
      <c r="BP218" s="80"/>
      <c r="CC218" s="80"/>
      <c r="CP218" s="80"/>
    </row>
    <row r="219" spans="16:94" s="11" customFormat="1" x14ac:dyDescent="0.35">
      <c r="P219" s="80"/>
      <c r="AC219" s="80"/>
      <c r="AP219" s="80"/>
      <c r="BC219" s="80"/>
      <c r="BP219" s="80"/>
      <c r="CC219" s="80"/>
      <c r="CP219" s="80"/>
    </row>
    <row r="220" spans="16:94" s="11" customFormat="1" x14ac:dyDescent="0.35">
      <c r="P220" s="80"/>
      <c r="AC220" s="80"/>
      <c r="AP220" s="80"/>
      <c r="BC220" s="80"/>
      <c r="BP220" s="80"/>
      <c r="CC220" s="80"/>
      <c r="CP220" s="80"/>
    </row>
    <row r="221" spans="16:94" s="11" customFormat="1" x14ac:dyDescent="0.35">
      <c r="P221" s="80"/>
      <c r="AC221" s="80"/>
      <c r="AP221" s="80"/>
      <c r="BC221" s="80"/>
      <c r="BP221" s="80"/>
      <c r="CC221" s="80"/>
      <c r="CP221" s="80"/>
    </row>
    <row r="222" spans="16:94" s="11" customFormat="1" x14ac:dyDescent="0.35">
      <c r="P222" s="80"/>
      <c r="AC222" s="80"/>
      <c r="AP222" s="80"/>
      <c r="BC222" s="80"/>
      <c r="BP222" s="80"/>
      <c r="CC222" s="80"/>
      <c r="CP222" s="80"/>
    </row>
    <row r="223" spans="16:94" s="11" customFormat="1" x14ac:dyDescent="0.35">
      <c r="P223" s="80"/>
      <c r="AC223" s="80"/>
      <c r="AP223" s="80"/>
      <c r="BC223" s="80"/>
      <c r="BP223" s="80"/>
      <c r="CC223" s="80"/>
      <c r="CP223" s="80"/>
    </row>
    <row r="224" spans="16:94" s="11" customFormat="1" x14ac:dyDescent="0.35">
      <c r="P224" s="80"/>
      <c r="AC224" s="80"/>
      <c r="AP224" s="80"/>
      <c r="BC224" s="80"/>
      <c r="BP224" s="80"/>
      <c r="CC224" s="80"/>
      <c r="CP224" s="80"/>
    </row>
    <row r="225" spans="16:94" s="11" customFormat="1" x14ac:dyDescent="0.35">
      <c r="P225" s="80"/>
      <c r="AC225" s="80"/>
      <c r="AP225" s="80"/>
      <c r="BC225" s="80"/>
      <c r="BP225" s="80"/>
      <c r="CC225" s="80"/>
      <c r="CP225" s="80"/>
    </row>
    <row r="226" spans="16:94" s="11" customFormat="1" x14ac:dyDescent="0.35">
      <c r="P226" s="80"/>
      <c r="AC226" s="80"/>
      <c r="AP226" s="80"/>
      <c r="BC226" s="80"/>
      <c r="BP226" s="80"/>
      <c r="CC226" s="80"/>
      <c r="CP226" s="80"/>
    </row>
    <row r="227" spans="16:94" s="11" customFormat="1" x14ac:dyDescent="0.35">
      <c r="P227" s="80"/>
      <c r="AC227" s="80"/>
      <c r="AP227" s="80"/>
      <c r="BC227" s="80"/>
      <c r="BP227" s="80"/>
      <c r="CC227" s="80"/>
      <c r="CP227" s="80"/>
    </row>
    <row r="228" spans="16:94" s="11" customFormat="1" x14ac:dyDescent="0.35">
      <c r="P228" s="80"/>
      <c r="AC228" s="80"/>
      <c r="AP228" s="80"/>
      <c r="BC228" s="80"/>
      <c r="BP228" s="80"/>
      <c r="CC228" s="80"/>
      <c r="CP228" s="80"/>
    </row>
    <row r="229" spans="16:94" s="11" customFormat="1" x14ac:dyDescent="0.35">
      <c r="P229" s="80"/>
      <c r="AC229" s="80"/>
      <c r="AP229" s="80"/>
      <c r="BC229" s="80"/>
      <c r="BP229" s="80"/>
      <c r="CC229" s="80"/>
      <c r="CP229" s="80"/>
    </row>
    <row r="230" spans="16:94" s="11" customFormat="1" x14ac:dyDescent="0.35">
      <c r="P230" s="80"/>
      <c r="AC230" s="80"/>
      <c r="AP230" s="80"/>
      <c r="BC230" s="80"/>
      <c r="BP230" s="80"/>
      <c r="CC230" s="80"/>
      <c r="CP230" s="80"/>
    </row>
    <row r="231" spans="16:94" s="11" customFormat="1" x14ac:dyDescent="0.35">
      <c r="P231" s="80"/>
      <c r="AC231" s="80"/>
      <c r="AP231" s="80"/>
      <c r="BC231" s="80"/>
      <c r="BP231" s="80"/>
      <c r="CC231" s="80"/>
      <c r="CP231" s="80"/>
    </row>
    <row r="232" spans="16:94" s="11" customFormat="1" x14ac:dyDescent="0.35">
      <c r="P232" s="80"/>
      <c r="AC232" s="80"/>
      <c r="AP232" s="80"/>
      <c r="BC232" s="80"/>
      <c r="BP232" s="80"/>
      <c r="CC232" s="80"/>
      <c r="CP232" s="80"/>
    </row>
    <row r="233" spans="16:94" s="11" customFormat="1" x14ac:dyDescent="0.35">
      <c r="P233" s="80"/>
      <c r="AC233" s="80"/>
      <c r="AP233" s="80"/>
      <c r="BC233" s="80"/>
      <c r="BP233" s="80"/>
      <c r="CC233" s="80"/>
      <c r="CP233" s="80"/>
    </row>
    <row r="234" spans="16:94" s="11" customFormat="1" x14ac:dyDescent="0.35">
      <c r="P234" s="80"/>
      <c r="AC234" s="80"/>
      <c r="AP234" s="80"/>
      <c r="BC234" s="80"/>
      <c r="BP234" s="80"/>
      <c r="CC234" s="80"/>
      <c r="CP234" s="80"/>
    </row>
    <row r="235" spans="16:94" s="11" customFormat="1" x14ac:dyDescent="0.35">
      <c r="P235" s="80"/>
      <c r="AC235" s="80"/>
      <c r="AP235" s="80"/>
      <c r="BC235" s="80"/>
      <c r="BP235" s="80"/>
      <c r="CC235" s="80"/>
      <c r="CP235" s="80"/>
    </row>
    <row r="236" spans="16:94" s="11" customFormat="1" x14ac:dyDescent="0.35">
      <c r="P236" s="80"/>
      <c r="AC236" s="80"/>
      <c r="AP236" s="80"/>
      <c r="BC236" s="80"/>
      <c r="BP236" s="80"/>
      <c r="CC236" s="80"/>
      <c r="CP236" s="80"/>
    </row>
    <row r="237" spans="16:94" s="11" customFormat="1" x14ac:dyDescent="0.35">
      <c r="P237" s="80"/>
      <c r="AC237" s="80"/>
      <c r="AP237" s="80"/>
      <c r="BC237" s="80"/>
      <c r="BP237" s="80"/>
      <c r="CC237" s="80"/>
      <c r="CP237" s="80"/>
    </row>
    <row r="238" spans="16:94" s="11" customFormat="1" x14ac:dyDescent="0.35">
      <c r="P238" s="80"/>
      <c r="AC238" s="80"/>
      <c r="AP238" s="80"/>
      <c r="BC238" s="80"/>
      <c r="BP238" s="80"/>
      <c r="CC238" s="80"/>
      <c r="CP238" s="80"/>
    </row>
    <row r="239" spans="16:94" s="11" customFormat="1" x14ac:dyDescent="0.35">
      <c r="P239" s="80"/>
      <c r="AC239" s="80"/>
      <c r="AP239" s="80"/>
      <c r="BC239" s="80"/>
      <c r="BP239" s="80"/>
      <c r="CC239" s="80"/>
      <c r="CP239" s="80"/>
    </row>
    <row r="240" spans="16:94" s="11" customFormat="1" x14ac:dyDescent="0.35">
      <c r="P240" s="80"/>
      <c r="AC240" s="80"/>
      <c r="AP240" s="80"/>
      <c r="BC240" s="80"/>
      <c r="BP240" s="80"/>
      <c r="CC240" s="80"/>
      <c r="CP240" s="80"/>
    </row>
    <row r="241" spans="16:94" s="11" customFormat="1" x14ac:dyDescent="0.35">
      <c r="P241" s="80"/>
      <c r="AC241" s="80"/>
      <c r="AP241" s="80"/>
      <c r="BC241" s="80"/>
      <c r="BP241" s="80"/>
      <c r="CC241" s="80"/>
      <c r="CP241" s="80"/>
    </row>
    <row r="242" spans="16:94" s="11" customFormat="1" x14ac:dyDescent="0.35">
      <c r="P242" s="80"/>
      <c r="AC242" s="80"/>
      <c r="AP242" s="80"/>
      <c r="BC242" s="80"/>
      <c r="BP242" s="80"/>
      <c r="CC242" s="80"/>
      <c r="CP242" s="80"/>
    </row>
    <row r="243" spans="16:94" s="11" customFormat="1" x14ac:dyDescent="0.35">
      <c r="P243" s="80"/>
      <c r="AC243" s="80"/>
      <c r="AP243" s="80"/>
      <c r="BC243" s="80"/>
      <c r="BP243" s="80"/>
      <c r="CC243" s="80"/>
      <c r="CP243" s="80"/>
    </row>
    <row r="244" spans="16:94" s="11" customFormat="1" x14ac:dyDescent="0.35">
      <c r="P244" s="80"/>
      <c r="AC244" s="80"/>
      <c r="AP244" s="80"/>
      <c r="BC244" s="80"/>
      <c r="BP244" s="80"/>
      <c r="CC244" s="80"/>
      <c r="CP244" s="80"/>
    </row>
    <row r="245" spans="16:94" s="11" customFormat="1" x14ac:dyDescent="0.35">
      <c r="P245" s="80"/>
      <c r="AC245" s="80"/>
      <c r="AP245" s="80"/>
      <c r="BC245" s="80"/>
      <c r="BP245" s="80"/>
      <c r="CC245" s="80"/>
      <c r="CP245" s="80"/>
    </row>
    <row r="246" spans="16:94" s="11" customFormat="1" x14ac:dyDescent="0.35">
      <c r="P246" s="80"/>
      <c r="AC246" s="80"/>
      <c r="AP246" s="80"/>
      <c r="BC246" s="80"/>
      <c r="BP246" s="80"/>
      <c r="CC246" s="80"/>
      <c r="CP246" s="80"/>
    </row>
    <row r="247" spans="16:94" s="11" customFormat="1" x14ac:dyDescent="0.35">
      <c r="P247" s="80"/>
      <c r="AC247" s="80"/>
      <c r="AP247" s="80"/>
      <c r="BC247" s="80"/>
      <c r="BP247" s="80"/>
      <c r="CC247" s="80"/>
      <c r="CP247" s="80"/>
    </row>
    <row r="248" spans="16:94" s="11" customFormat="1" x14ac:dyDescent="0.35">
      <c r="P248" s="80"/>
      <c r="AC248" s="80"/>
      <c r="AP248" s="80"/>
      <c r="BC248" s="80"/>
      <c r="BP248" s="80"/>
      <c r="CC248" s="80"/>
      <c r="CP248" s="80"/>
    </row>
    <row r="249" spans="16:94" s="11" customFormat="1" x14ac:dyDescent="0.35">
      <c r="P249" s="80"/>
      <c r="AC249" s="80"/>
      <c r="AP249" s="80"/>
      <c r="BC249" s="80"/>
      <c r="BP249" s="80"/>
      <c r="CC249" s="80"/>
      <c r="CP249" s="80"/>
    </row>
    <row r="250" spans="16:94" s="11" customFormat="1" x14ac:dyDescent="0.35">
      <c r="P250" s="80"/>
      <c r="AC250" s="80"/>
      <c r="AP250" s="80"/>
      <c r="BC250" s="80"/>
      <c r="BP250" s="80"/>
      <c r="CC250" s="80"/>
      <c r="CP250" s="80"/>
    </row>
    <row r="251" spans="16:94" s="11" customFormat="1" x14ac:dyDescent="0.35">
      <c r="P251" s="80"/>
      <c r="AC251" s="80"/>
      <c r="AP251" s="80"/>
      <c r="BC251" s="80"/>
      <c r="BP251" s="80"/>
      <c r="CC251" s="80"/>
      <c r="CP251" s="80"/>
    </row>
    <row r="252" spans="16:94" s="11" customFormat="1" x14ac:dyDescent="0.35">
      <c r="P252" s="80"/>
      <c r="AC252" s="80"/>
      <c r="AP252" s="80"/>
      <c r="BC252" s="80"/>
      <c r="BP252" s="80"/>
      <c r="CC252" s="80"/>
      <c r="CP252" s="80"/>
    </row>
    <row r="253" spans="16:94" s="11" customFormat="1" x14ac:dyDescent="0.35">
      <c r="P253" s="80"/>
      <c r="AC253" s="80"/>
      <c r="AP253" s="80"/>
      <c r="BC253" s="80"/>
      <c r="BP253" s="80"/>
      <c r="CC253" s="80"/>
      <c r="CP253" s="80"/>
    </row>
    <row r="254" spans="16:94" s="11" customFormat="1" x14ac:dyDescent="0.35">
      <c r="P254" s="80"/>
      <c r="AC254" s="80"/>
      <c r="AP254" s="80"/>
      <c r="BC254" s="80"/>
      <c r="BP254" s="80"/>
      <c r="CC254" s="80"/>
      <c r="CP254" s="80"/>
    </row>
    <row r="255" spans="16:94" s="11" customFormat="1" x14ac:dyDescent="0.35">
      <c r="P255" s="80"/>
      <c r="AC255" s="80"/>
      <c r="AP255" s="80"/>
      <c r="BC255" s="80"/>
      <c r="BP255" s="80"/>
      <c r="CC255" s="80"/>
      <c r="CP255" s="80"/>
    </row>
    <row r="256" spans="16:94" s="11" customFormat="1" x14ac:dyDescent="0.35">
      <c r="P256" s="80"/>
      <c r="AC256" s="80"/>
      <c r="AP256" s="80"/>
      <c r="BC256" s="80"/>
      <c r="BP256" s="80"/>
      <c r="CC256" s="80"/>
      <c r="CP256" s="80"/>
    </row>
    <row r="257" spans="16:94" s="11" customFormat="1" x14ac:dyDescent="0.35">
      <c r="P257" s="80"/>
      <c r="AC257" s="80"/>
      <c r="AP257" s="80"/>
      <c r="BC257" s="80"/>
      <c r="BP257" s="80"/>
      <c r="CC257" s="80"/>
      <c r="CP257" s="80"/>
    </row>
    <row r="258" spans="16:94" s="11" customFormat="1" x14ac:dyDescent="0.35">
      <c r="P258" s="80"/>
      <c r="AC258" s="80"/>
      <c r="AP258" s="80"/>
      <c r="BC258" s="80"/>
      <c r="BP258" s="80"/>
      <c r="CC258" s="80"/>
      <c r="CP258" s="80"/>
    </row>
    <row r="259" spans="16:94" s="11" customFormat="1" x14ac:dyDescent="0.35">
      <c r="P259" s="80"/>
      <c r="AC259" s="80"/>
      <c r="AP259" s="80"/>
      <c r="BC259" s="80"/>
      <c r="BP259" s="80"/>
      <c r="CC259" s="80"/>
      <c r="CP259" s="80"/>
    </row>
    <row r="260" spans="16:94" s="11" customFormat="1" x14ac:dyDescent="0.35">
      <c r="P260" s="80"/>
      <c r="AC260" s="80"/>
      <c r="AP260" s="80"/>
      <c r="BC260" s="80"/>
      <c r="BP260" s="80"/>
      <c r="CC260" s="80"/>
      <c r="CP260" s="80"/>
    </row>
    <row r="261" spans="16:94" s="11" customFormat="1" x14ac:dyDescent="0.35">
      <c r="P261" s="80"/>
      <c r="AC261" s="80"/>
      <c r="AP261" s="80"/>
      <c r="BC261" s="80"/>
      <c r="BP261" s="80"/>
      <c r="CC261" s="80"/>
      <c r="CP261" s="80"/>
    </row>
    <row r="262" spans="16:94" s="11" customFormat="1" x14ac:dyDescent="0.35">
      <c r="P262" s="80"/>
      <c r="AC262" s="80"/>
      <c r="AP262" s="80"/>
      <c r="BC262" s="80"/>
      <c r="BP262" s="80"/>
      <c r="CC262" s="80"/>
      <c r="CP262" s="80"/>
    </row>
    <row r="263" spans="16:94" s="11" customFormat="1" x14ac:dyDescent="0.35">
      <c r="P263" s="80"/>
      <c r="AC263" s="80"/>
      <c r="AP263" s="80"/>
      <c r="BC263" s="80"/>
      <c r="BP263" s="80"/>
      <c r="CC263" s="80"/>
      <c r="CP263" s="80"/>
    </row>
    <row r="264" spans="16:94" s="11" customFormat="1" x14ac:dyDescent="0.35">
      <c r="P264" s="80"/>
      <c r="AC264" s="80"/>
      <c r="AP264" s="80"/>
      <c r="BC264" s="80"/>
      <c r="BP264" s="80"/>
      <c r="CC264" s="80"/>
      <c r="CP264" s="80"/>
    </row>
    <row r="265" spans="16:94" s="11" customFormat="1" x14ac:dyDescent="0.35">
      <c r="P265" s="80"/>
      <c r="AC265" s="80"/>
      <c r="AP265" s="80"/>
      <c r="BC265" s="80"/>
      <c r="BP265" s="80"/>
      <c r="CC265" s="80"/>
      <c r="CP265" s="80"/>
    </row>
    <row r="266" spans="16:94" s="11" customFormat="1" x14ac:dyDescent="0.35">
      <c r="P266" s="80"/>
      <c r="AC266" s="80"/>
      <c r="AP266" s="80"/>
      <c r="BC266" s="80"/>
      <c r="BP266" s="80"/>
      <c r="CC266" s="80"/>
      <c r="CP266" s="80"/>
    </row>
    <row r="267" spans="16:94" s="11" customFormat="1" x14ac:dyDescent="0.35">
      <c r="P267" s="80"/>
      <c r="AC267" s="80"/>
      <c r="AP267" s="80"/>
      <c r="BC267" s="80"/>
      <c r="BP267" s="80"/>
      <c r="CC267" s="80"/>
      <c r="CP267" s="80"/>
    </row>
    <row r="268" spans="16:94" s="11" customFormat="1" x14ac:dyDescent="0.35">
      <c r="P268" s="80"/>
      <c r="AC268" s="80"/>
      <c r="AP268" s="80"/>
      <c r="BC268" s="80"/>
      <c r="BP268" s="80"/>
      <c r="CC268" s="80"/>
      <c r="CP268" s="80"/>
    </row>
    <row r="269" spans="16:94" s="11" customFormat="1" x14ac:dyDescent="0.35">
      <c r="P269" s="80"/>
      <c r="AC269" s="80"/>
      <c r="AP269" s="80"/>
      <c r="BC269" s="80"/>
      <c r="BP269" s="80"/>
      <c r="CC269" s="80"/>
      <c r="CP269" s="80"/>
    </row>
    <row r="270" spans="16:94" s="11" customFormat="1" x14ac:dyDescent="0.35">
      <c r="P270" s="80"/>
      <c r="AC270" s="80"/>
      <c r="AP270" s="80"/>
      <c r="BC270" s="80"/>
      <c r="BP270" s="80"/>
      <c r="CC270" s="80"/>
      <c r="CP270" s="80"/>
    </row>
    <row r="271" spans="16:94" s="11" customFormat="1" x14ac:dyDescent="0.35">
      <c r="P271" s="80"/>
      <c r="AC271" s="80"/>
      <c r="AP271" s="80"/>
      <c r="BC271" s="80"/>
      <c r="BP271" s="80"/>
      <c r="CC271" s="80"/>
      <c r="CP271" s="80"/>
    </row>
    <row r="272" spans="16:94" s="11" customFormat="1" x14ac:dyDescent="0.35">
      <c r="P272" s="80"/>
      <c r="AC272" s="80"/>
      <c r="AP272" s="80"/>
      <c r="BC272" s="80"/>
      <c r="BP272" s="80"/>
      <c r="CC272" s="80"/>
      <c r="CP272" s="80"/>
    </row>
    <row r="273" spans="16:94" s="11" customFormat="1" x14ac:dyDescent="0.35">
      <c r="P273" s="80"/>
      <c r="AC273" s="80"/>
      <c r="AP273" s="80"/>
      <c r="BC273" s="80"/>
      <c r="BP273" s="80"/>
      <c r="CC273" s="80"/>
      <c r="CP273" s="80"/>
    </row>
    <row r="274" spans="16:94" s="11" customFormat="1" x14ac:dyDescent="0.35">
      <c r="P274" s="80"/>
      <c r="AC274" s="80"/>
      <c r="AP274" s="80"/>
      <c r="BC274" s="80"/>
      <c r="BP274" s="80"/>
      <c r="CC274" s="80"/>
      <c r="CP274" s="80"/>
    </row>
    <row r="275" spans="16:94" s="11" customFormat="1" x14ac:dyDescent="0.35">
      <c r="P275" s="80"/>
      <c r="AC275" s="80"/>
      <c r="AP275" s="80"/>
      <c r="BC275" s="80"/>
      <c r="BP275" s="80"/>
      <c r="CC275" s="80"/>
      <c r="CP275" s="80"/>
    </row>
    <row r="276" spans="16:94" s="11" customFormat="1" x14ac:dyDescent="0.35">
      <c r="P276" s="80"/>
      <c r="AC276" s="80"/>
      <c r="AP276" s="80"/>
      <c r="BC276" s="80"/>
      <c r="BP276" s="80"/>
      <c r="CC276" s="80"/>
      <c r="CP276" s="80"/>
    </row>
    <row r="277" spans="16:94" s="11" customFormat="1" x14ac:dyDescent="0.35">
      <c r="P277" s="80"/>
      <c r="AC277" s="80"/>
      <c r="AP277" s="80"/>
      <c r="BC277" s="80"/>
      <c r="BP277" s="80"/>
      <c r="CC277" s="80"/>
      <c r="CP277" s="80"/>
    </row>
    <row r="278" spans="16:94" s="11" customFormat="1" x14ac:dyDescent="0.35">
      <c r="P278" s="80"/>
      <c r="AC278" s="80"/>
      <c r="AP278" s="80"/>
      <c r="BC278" s="80"/>
      <c r="BP278" s="80"/>
      <c r="CC278" s="80"/>
      <c r="CP278" s="80"/>
    </row>
    <row r="279" spans="16:94" s="11" customFormat="1" x14ac:dyDescent="0.35">
      <c r="P279" s="80"/>
      <c r="AC279" s="80"/>
      <c r="AP279" s="80"/>
      <c r="BC279" s="80"/>
      <c r="BP279" s="80"/>
      <c r="CC279" s="80"/>
      <c r="CP279" s="80"/>
    </row>
    <row r="280" spans="16:94" s="11" customFormat="1" x14ac:dyDescent="0.35">
      <c r="P280" s="80"/>
      <c r="AC280" s="80"/>
      <c r="AP280" s="80"/>
      <c r="BC280" s="80"/>
      <c r="BP280" s="80"/>
      <c r="CC280" s="80"/>
      <c r="CP280" s="80"/>
    </row>
    <row r="281" spans="16:94" s="11" customFormat="1" x14ac:dyDescent="0.35">
      <c r="P281" s="80"/>
      <c r="AC281" s="80"/>
      <c r="AP281" s="80"/>
      <c r="BC281" s="80"/>
      <c r="BP281" s="80"/>
      <c r="CC281" s="80"/>
      <c r="CP281" s="80"/>
    </row>
    <row r="282" spans="16:94" s="11" customFormat="1" x14ac:dyDescent="0.35">
      <c r="P282" s="80"/>
      <c r="AC282" s="80"/>
      <c r="AP282" s="80"/>
      <c r="BC282" s="80"/>
      <c r="BP282" s="80"/>
      <c r="CC282" s="80"/>
      <c r="CP282" s="80"/>
    </row>
    <row r="283" spans="16:94" s="11" customFormat="1" x14ac:dyDescent="0.35">
      <c r="P283" s="80"/>
      <c r="AC283" s="80"/>
      <c r="AP283" s="80"/>
      <c r="BC283" s="80"/>
      <c r="BP283" s="80"/>
      <c r="CC283" s="80"/>
      <c r="CP283" s="80"/>
    </row>
    <row r="284" spans="16:94" s="11" customFormat="1" x14ac:dyDescent="0.35">
      <c r="P284" s="80"/>
      <c r="AC284" s="80"/>
      <c r="AP284" s="80"/>
      <c r="BC284" s="80"/>
      <c r="BP284" s="80"/>
      <c r="CC284" s="80"/>
      <c r="CP284" s="80"/>
    </row>
    <row r="285" spans="16:94" s="11" customFormat="1" x14ac:dyDescent="0.35">
      <c r="P285" s="80"/>
      <c r="AC285" s="80"/>
      <c r="AP285" s="80"/>
      <c r="BC285" s="80"/>
      <c r="BP285" s="80"/>
      <c r="CC285" s="80"/>
      <c r="CP285" s="80"/>
    </row>
    <row r="286" spans="16:94" s="11" customFormat="1" x14ac:dyDescent="0.35">
      <c r="P286" s="80"/>
      <c r="AC286" s="80"/>
      <c r="AP286" s="80"/>
      <c r="BC286" s="80"/>
      <c r="BP286" s="80"/>
      <c r="CC286" s="80"/>
      <c r="CP286" s="80"/>
    </row>
    <row r="287" spans="16:94" s="11" customFormat="1" x14ac:dyDescent="0.35">
      <c r="P287" s="80"/>
      <c r="AC287" s="80"/>
      <c r="AP287" s="80"/>
      <c r="BC287" s="80"/>
      <c r="BP287" s="80"/>
      <c r="CC287" s="80"/>
      <c r="CP287" s="80"/>
    </row>
    <row r="288" spans="16:94" s="11" customFormat="1" x14ac:dyDescent="0.35">
      <c r="P288" s="80"/>
      <c r="AC288" s="80"/>
      <c r="AP288" s="80"/>
      <c r="BC288" s="80"/>
      <c r="BP288" s="80"/>
      <c r="CC288" s="80"/>
      <c r="CP288" s="80"/>
    </row>
    <row r="289" spans="16:94" s="11" customFormat="1" x14ac:dyDescent="0.35">
      <c r="P289" s="80"/>
      <c r="AC289" s="80"/>
      <c r="AP289" s="80"/>
      <c r="BC289" s="80"/>
      <c r="BP289" s="80"/>
      <c r="CC289" s="80"/>
      <c r="CP289" s="80"/>
    </row>
    <row r="290" spans="16:94" s="11" customFormat="1" x14ac:dyDescent="0.35">
      <c r="P290" s="80"/>
      <c r="AC290" s="80"/>
      <c r="AP290" s="80"/>
      <c r="BC290" s="80"/>
      <c r="BP290" s="80"/>
      <c r="CC290" s="80"/>
      <c r="CP290" s="80"/>
    </row>
    <row r="291" spans="16:94" s="11" customFormat="1" x14ac:dyDescent="0.35">
      <c r="P291" s="80"/>
      <c r="AC291" s="80"/>
      <c r="AP291" s="80"/>
      <c r="BC291" s="80"/>
      <c r="BP291" s="80"/>
      <c r="CC291" s="80"/>
      <c r="CP291" s="80"/>
    </row>
    <row r="292" spans="16:94" s="11" customFormat="1" x14ac:dyDescent="0.35">
      <c r="P292" s="80"/>
      <c r="AC292" s="80"/>
      <c r="AP292" s="80"/>
      <c r="BC292" s="80"/>
      <c r="BP292" s="80"/>
      <c r="CC292" s="80"/>
      <c r="CP292" s="80"/>
    </row>
    <row r="293" spans="16:94" s="11" customFormat="1" x14ac:dyDescent="0.35">
      <c r="P293" s="80"/>
      <c r="AC293" s="80"/>
      <c r="AP293" s="80"/>
      <c r="BC293" s="80"/>
      <c r="BP293" s="80"/>
      <c r="CC293" s="80"/>
      <c r="CP293" s="80"/>
    </row>
    <row r="294" spans="16:94" s="11" customFormat="1" x14ac:dyDescent="0.35">
      <c r="P294" s="80"/>
      <c r="AC294" s="80"/>
      <c r="AP294" s="80"/>
      <c r="BC294" s="80"/>
      <c r="BP294" s="80"/>
      <c r="CC294" s="80"/>
      <c r="CP294" s="80"/>
    </row>
    <row r="295" spans="16:94" s="11" customFormat="1" x14ac:dyDescent="0.35">
      <c r="P295" s="80"/>
      <c r="AC295" s="80"/>
      <c r="AP295" s="80"/>
      <c r="BC295" s="80"/>
      <c r="BP295" s="80"/>
      <c r="CC295" s="80"/>
      <c r="CP295" s="80"/>
    </row>
    <row r="296" spans="16:94" s="11" customFormat="1" x14ac:dyDescent="0.35">
      <c r="P296" s="80"/>
      <c r="AC296" s="80"/>
      <c r="AP296" s="80"/>
      <c r="BC296" s="80"/>
      <c r="BP296" s="80"/>
      <c r="CC296" s="80"/>
      <c r="CP296" s="80"/>
    </row>
    <row r="297" spans="16:94" s="11" customFormat="1" x14ac:dyDescent="0.35">
      <c r="P297" s="80"/>
      <c r="AC297" s="80"/>
      <c r="AP297" s="80"/>
      <c r="BC297" s="80"/>
      <c r="BP297" s="80"/>
      <c r="CC297" s="80"/>
      <c r="CP297" s="80"/>
    </row>
    <row r="298" spans="16:94" s="11" customFormat="1" x14ac:dyDescent="0.35">
      <c r="P298" s="80"/>
      <c r="AC298" s="80"/>
      <c r="AP298" s="80"/>
      <c r="BC298" s="80"/>
      <c r="BP298" s="80"/>
      <c r="CC298" s="80"/>
      <c r="CP298" s="80"/>
    </row>
    <row r="299" spans="16:94" s="11" customFormat="1" x14ac:dyDescent="0.35">
      <c r="P299" s="80"/>
      <c r="AC299" s="80"/>
      <c r="AP299" s="80"/>
      <c r="BC299" s="80"/>
      <c r="BP299" s="80"/>
      <c r="CC299" s="80"/>
      <c r="CP299" s="80"/>
    </row>
    <row r="300" spans="16:94" s="11" customFormat="1" x14ac:dyDescent="0.35">
      <c r="P300" s="80"/>
      <c r="AC300" s="80"/>
      <c r="AP300" s="80"/>
      <c r="BC300" s="80"/>
      <c r="BP300" s="80"/>
      <c r="CC300" s="80"/>
      <c r="CP300" s="80"/>
    </row>
    <row r="301" spans="16:94" s="11" customFormat="1" x14ac:dyDescent="0.35">
      <c r="P301" s="80"/>
      <c r="AC301" s="80"/>
      <c r="AP301" s="80"/>
      <c r="BC301" s="80"/>
      <c r="BP301" s="80"/>
      <c r="CC301" s="80"/>
      <c r="CP301" s="80"/>
    </row>
    <row r="302" spans="16:94" s="11" customFormat="1" x14ac:dyDescent="0.35">
      <c r="P302" s="80"/>
      <c r="AC302" s="80"/>
      <c r="AP302" s="80"/>
      <c r="BC302" s="80"/>
      <c r="BP302" s="80"/>
      <c r="CC302" s="80"/>
      <c r="CP302" s="80"/>
    </row>
    <row r="303" spans="16:94" s="11" customFormat="1" x14ac:dyDescent="0.35">
      <c r="P303" s="80"/>
      <c r="AC303" s="80"/>
      <c r="AP303" s="80"/>
      <c r="BC303" s="80"/>
      <c r="BP303" s="80"/>
      <c r="CC303" s="80"/>
      <c r="CP303" s="80"/>
    </row>
    <row r="304" spans="16:94" s="11" customFormat="1" x14ac:dyDescent="0.35">
      <c r="P304" s="80"/>
      <c r="AC304" s="80"/>
      <c r="AP304" s="80"/>
      <c r="BC304" s="80"/>
      <c r="BP304" s="80"/>
      <c r="CC304" s="80"/>
      <c r="CP304" s="80"/>
    </row>
    <row r="305" spans="16:94" s="11" customFormat="1" x14ac:dyDescent="0.35">
      <c r="P305" s="80"/>
      <c r="AC305" s="80"/>
      <c r="AP305" s="80"/>
      <c r="BC305" s="80"/>
      <c r="BP305" s="80"/>
      <c r="CC305" s="80"/>
      <c r="CP305" s="80"/>
    </row>
    <row r="306" spans="16:94" s="11" customFormat="1" x14ac:dyDescent="0.35">
      <c r="P306" s="80"/>
      <c r="AC306" s="80"/>
      <c r="AP306" s="80"/>
      <c r="BC306" s="80"/>
      <c r="BP306" s="80"/>
      <c r="CC306" s="80"/>
      <c r="CP306" s="80"/>
    </row>
    <row r="307" spans="16:94" s="11" customFormat="1" x14ac:dyDescent="0.35">
      <c r="P307" s="80"/>
      <c r="AC307" s="80"/>
      <c r="AP307" s="80"/>
      <c r="BC307" s="80"/>
      <c r="BP307" s="80"/>
      <c r="CC307" s="80"/>
      <c r="CP307" s="80"/>
    </row>
    <row r="308" spans="16:94" s="11" customFormat="1" x14ac:dyDescent="0.35">
      <c r="P308" s="80"/>
      <c r="AC308" s="80"/>
      <c r="AP308" s="80"/>
      <c r="BC308" s="80"/>
      <c r="BP308" s="80"/>
      <c r="CC308" s="80"/>
      <c r="CP308" s="80"/>
    </row>
    <row r="309" spans="16:94" s="11" customFormat="1" x14ac:dyDescent="0.35">
      <c r="P309" s="80"/>
      <c r="AC309" s="80"/>
      <c r="AP309" s="80"/>
      <c r="BC309" s="80"/>
      <c r="BP309" s="80"/>
      <c r="CC309" s="80"/>
      <c r="CP309" s="80"/>
    </row>
    <row r="310" spans="16:94" s="11" customFormat="1" x14ac:dyDescent="0.35">
      <c r="P310" s="80"/>
      <c r="AC310" s="80"/>
      <c r="AP310" s="80"/>
      <c r="BC310" s="80"/>
      <c r="BP310" s="80"/>
      <c r="CC310" s="80"/>
      <c r="CP310" s="80"/>
    </row>
    <row r="311" spans="16:94" s="11" customFormat="1" x14ac:dyDescent="0.35">
      <c r="P311" s="80"/>
      <c r="AC311" s="80"/>
      <c r="AP311" s="80"/>
      <c r="BC311" s="80"/>
      <c r="BP311" s="80"/>
      <c r="CC311" s="80"/>
      <c r="CP311" s="80"/>
    </row>
    <row r="312" spans="16:94" s="11" customFormat="1" x14ac:dyDescent="0.35">
      <c r="P312" s="80"/>
      <c r="AC312" s="80"/>
      <c r="AP312" s="80"/>
      <c r="BC312" s="80"/>
      <c r="BP312" s="80"/>
      <c r="CC312" s="80"/>
      <c r="CP312" s="80"/>
    </row>
    <row r="313" spans="16:94" s="11" customFormat="1" x14ac:dyDescent="0.35">
      <c r="P313" s="80"/>
      <c r="AC313" s="80"/>
      <c r="AP313" s="80"/>
      <c r="BC313" s="80"/>
      <c r="BP313" s="80"/>
      <c r="CC313" s="80"/>
      <c r="CP313" s="80"/>
    </row>
    <row r="314" spans="16:94" s="11" customFormat="1" x14ac:dyDescent="0.35">
      <c r="P314" s="80"/>
      <c r="AC314" s="80"/>
      <c r="AP314" s="80"/>
      <c r="BC314" s="80"/>
      <c r="BP314" s="80"/>
      <c r="CC314" s="80"/>
      <c r="CP314" s="80"/>
    </row>
    <row r="315" spans="16:94" s="11" customFormat="1" x14ac:dyDescent="0.35">
      <c r="P315" s="80"/>
      <c r="AC315" s="80"/>
      <c r="AP315" s="80"/>
      <c r="BC315" s="80"/>
      <c r="BP315" s="80"/>
      <c r="CC315" s="80"/>
      <c r="CP315" s="80"/>
    </row>
    <row r="316" spans="16:94" s="11" customFormat="1" x14ac:dyDescent="0.35">
      <c r="P316" s="80"/>
      <c r="AC316" s="80"/>
      <c r="AP316" s="80"/>
      <c r="BC316" s="80"/>
      <c r="BP316" s="80"/>
      <c r="CC316" s="80"/>
      <c r="CP316" s="80"/>
    </row>
    <row r="317" spans="16:94" s="11" customFormat="1" x14ac:dyDescent="0.35">
      <c r="P317" s="80"/>
      <c r="AC317" s="80"/>
      <c r="AP317" s="80"/>
      <c r="BC317" s="80"/>
      <c r="BP317" s="80"/>
      <c r="CC317" s="80"/>
      <c r="CP317" s="80"/>
    </row>
    <row r="318" spans="16:94" s="11" customFormat="1" x14ac:dyDescent="0.35">
      <c r="P318" s="80"/>
      <c r="AC318" s="80"/>
      <c r="AP318" s="80"/>
      <c r="BC318" s="80"/>
      <c r="BP318" s="80"/>
      <c r="CC318" s="80"/>
      <c r="CP318" s="80"/>
    </row>
    <row r="319" spans="16:94" s="11" customFormat="1" x14ac:dyDescent="0.35">
      <c r="P319" s="80"/>
      <c r="AC319" s="80"/>
      <c r="AP319" s="80"/>
      <c r="BC319" s="80"/>
      <c r="BP319" s="80"/>
      <c r="CC319" s="80"/>
      <c r="CP319" s="80"/>
    </row>
    <row r="320" spans="16:94" s="11" customFormat="1" x14ac:dyDescent="0.35">
      <c r="P320" s="80"/>
      <c r="AC320" s="80"/>
      <c r="AP320" s="80"/>
      <c r="BC320" s="80"/>
      <c r="BP320" s="80"/>
      <c r="CC320" s="80"/>
      <c r="CP320" s="80"/>
    </row>
    <row r="321" spans="16:94" s="11" customFormat="1" x14ac:dyDescent="0.35">
      <c r="P321" s="80"/>
      <c r="AC321" s="80"/>
      <c r="AP321" s="80"/>
      <c r="BC321" s="80"/>
      <c r="BP321" s="80"/>
      <c r="CC321" s="80"/>
      <c r="CP321" s="80"/>
    </row>
    <row r="322" spans="16:94" s="11" customFormat="1" x14ac:dyDescent="0.35">
      <c r="P322" s="80"/>
      <c r="AC322" s="80"/>
      <c r="AP322" s="80"/>
      <c r="BC322" s="80"/>
      <c r="BP322" s="80"/>
      <c r="CC322" s="80"/>
      <c r="CP322" s="80"/>
    </row>
    <row r="323" spans="16:94" s="11" customFormat="1" x14ac:dyDescent="0.35">
      <c r="P323" s="80"/>
      <c r="AC323" s="80"/>
      <c r="AP323" s="80"/>
      <c r="BC323" s="80"/>
      <c r="BP323" s="80"/>
      <c r="CC323" s="80"/>
      <c r="CP323" s="80"/>
    </row>
    <row r="324" spans="16:94" s="11" customFormat="1" x14ac:dyDescent="0.35">
      <c r="P324" s="80"/>
      <c r="AC324" s="80"/>
      <c r="AP324" s="80"/>
      <c r="BC324" s="80"/>
      <c r="BP324" s="80"/>
      <c r="CC324" s="80"/>
      <c r="CP324" s="80"/>
    </row>
    <row r="325" spans="16:94" s="11" customFormat="1" x14ac:dyDescent="0.35">
      <c r="P325" s="80"/>
      <c r="AC325" s="80"/>
      <c r="AP325" s="80"/>
      <c r="BC325" s="80"/>
      <c r="BP325" s="80"/>
      <c r="CC325" s="80"/>
      <c r="CP325" s="80"/>
    </row>
    <row r="326" spans="16:94" s="11" customFormat="1" x14ac:dyDescent="0.35">
      <c r="P326" s="80"/>
      <c r="AC326" s="80"/>
      <c r="AP326" s="80"/>
      <c r="BC326" s="80"/>
      <c r="BP326" s="80"/>
      <c r="CC326" s="80"/>
      <c r="CP326" s="80"/>
    </row>
    <row r="327" spans="16:94" s="11" customFormat="1" x14ac:dyDescent="0.35">
      <c r="P327" s="80"/>
      <c r="AC327" s="80"/>
      <c r="AP327" s="80"/>
      <c r="BC327" s="80"/>
      <c r="BP327" s="80"/>
      <c r="CC327" s="80"/>
      <c r="CP327" s="80"/>
    </row>
    <row r="328" spans="16:94" s="11" customFormat="1" x14ac:dyDescent="0.35">
      <c r="P328" s="80"/>
      <c r="AC328" s="80"/>
      <c r="AP328" s="80"/>
      <c r="BC328" s="80"/>
      <c r="BP328" s="80"/>
      <c r="CC328" s="80"/>
      <c r="CP328" s="80"/>
    </row>
    <row r="329" spans="16:94" s="11" customFormat="1" x14ac:dyDescent="0.35">
      <c r="P329" s="80"/>
      <c r="AC329" s="80"/>
      <c r="AP329" s="80"/>
      <c r="BC329" s="80"/>
      <c r="BP329" s="80"/>
      <c r="CC329" s="80"/>
      <c r="CP329" s="80"/>
    </row>
    <row r="330" spans="16:94" s="11" customFormat="1" x14ac:dyDescent="0.35">
      <c r="P330" s="80"/>
      <c r="AC330" s="80"/>
      <c r="AP330" s="80"/>
      <c r="BC330" s="80"/>
      <c r="BP330" s="80"/>
      <c r="CC330" s="80"/>
      <c r="CP330" s="80"/>
    </row>
    <row r="331" spans="16:94" s="11" customFormat="1" x14ac:dyDescent="0.35">
      <c r="P331" s="80"/>
      <c r="AC331" s="80"/>
      <c r="AP331" s="80"/>
      <c r="BC331" s="80"/>
      <c r="BP331" s="80"/>
      <c r="CC331" s="80"/>
      <c r="CP331" s="80"/>
    </row>
    <row r="332" spans="16:94" s="11" customFormat="1" x14ac:dyDescent="0.35">
      <c r="P332" s="80"/>
      <c r="AC332" s="80"/>
      <c r="AP332" s="80"/>
      <c r="BC332" s="80"/>
      <c r="BP332" s="80"/>
      <c r="CC332" s="80"/>
      <c r="CP332" s="80"/>
    </row>
    <row r="333" spans="16:94" s="11" customFormat="1" x14ac:dyDescent="0.35">
      <c r="P333" s="80"/>
      <c r="AC333" s="80"/>
      <c r="AP333" s="80"/>
      <c r="BC333" s="80"/>
      <c r="BP333" s="80"/>
      <c r="CC333" s="80"/>
      <c r="CP333" s="80"/>
    </row>
    <row r="334" spans="16:94" s="11" customFormat="1" x14ac:dyDescent="0.35">
      <c r="P334" s="80"/>
      <c r="AC334" s="80"/>
      <c r="AP334" s="80"/>
      <c r="BC334" s="80"/>
      <c r="BP334" s="80"/>
      <c r="CC334" s="80"/>
      <c r="CP334" s="80"/>
    </row>
    <row r="335" spans="16:94" s="11" customFormat="1" x14ac:dyDescent="0.35">
      <c r="P335" s="80"/>
      <c r="AC335" s="80"/>
      <c r="AP335" s="80"/>
      <c r="BC335" s="80"/>
      <c r="BP335" s="80"/>
      <c r="CC335" s="80"/>
      <c r="CP335" s="80"/>
    </row>
    <row r="336" spans="16:94" s="11" customFormat="1" x14ac:dyDescent="0.35">
      <c r="P336" s="80"/>
      <c r="AC336" s="80"/>
      <c r="AP336" s="80"/>
      <c r="BC336" s="80"/>
      <c r="BP336" s="80"/>
      <c r="CC336" s="80"/>
      <c r="CP336" s="80"/>
    </row>
    <row r="337" spans="16:94" s="11" customFormat="1" x14ac:dyDescent="0.35">
      <c r="P337" s="80"/>
      <c r="AC337" s="80"/>
      <c r="AP337" s="80"/>
      <c r="BC337" s="80"/>
      <c r="BP337" s="80"/>
      <c r="CC337" s="80"/>
      <c r="CP337" s="80"/>
    </row>
    <row r="338" spans="16:94" s="11" customFormat="1" x14ac:dyDescent="0.35">
      <c r="P338" s="80"/>
      <c r="AC338" s="80"/>
      <c r="AP338" s="80"/>
      <c r="BC338" s="80"/>
      <c r="BP338" s="80"/>
      <c r="CC338" s="80"/>
      <c r="CP338" s="80"/>
    </row>
    <row r="339" spans="16:94" s="11" customFormat="1" x14ac:dyDescent="0.35">
      <c r="P339" s="80"/>
      <c r="AC339" s="80"/>
      <c r="AP339" s="80"/>
      <c r="BC339" s="80"/>
      <c r="BP339" s="80"/>
      <c r="CC339" s="80"/>
      <c r="CP339" s="80"/>
    </row>
    <row r="340" spans="16:94" s="11" customFormat="1" x14ac:dyDescent="0.35">
      <c r="P340" s="80"/>
      <c r="AC340" s="80"/>
      <c r="AP340" s="80"/>
      <c r="BC340" s="80"/>
      <c r="BP340" s="80"/>
      <c r="CC340" s="80"/>
      <c r="CP340" s="80"/>
    </row>
    <row r="341" spans="16:94" s="11" customFormat="1" x14ac:dyDescent="0.35">
      <c r="P341" s="80"/>
      <c r="AC341" s="80"/>
      <c r="AP341" s="80"/>
      <c r="BC341" s="80"/>
      <c r="BP341" s="80"/>
      <c r="CC341" s="80"/>
      <c r="CP341" s="80"/>
    </row>
    <row r="342" spans="16:94" s="11" customFormat="1" x14ac:dyDescent="0.35">
      <c r="P342" s="80"/>
      <c r="AC342" s="80"/>
      <c r="AP342" s="80"/>
      <c r="BC342" s="80"/>
      <c r="BP342" s="80"/>
      <c r="CC342" s="80"/>
      <c r="CP342" s="80"/>
    </row>
    <row r="343" spans="16:94" s="11" customFormat="1" x14ac:dyDescent="0.35">
      <c r="P343" s="80"/>
      <c r="AC343" s="80"/>
      <c r="AP343" s="80"/>
      <c r="BC343" s="80"/>
      <c r="BP343" s="80"/>
      <c r="CC343" s="80"/>
      <c r="CP343" s="80"/>
    </row>
    <row r="344" spans="16:94" s="11" customFormat="1" x14ac:dyDescent="0.35">
      <c r="P344" s="80"/>
      <c r="AC344" s="80"/>
      <c r="AP344" s="80"/>
      <c r="BC344" s="80"/>
      <c r="BP344" s="80"/>
      <c r="CC344" s="80"/>
      <c r="CP344" s="80"/>
    </row>
    <row r="345" spans="16:94" s="11" customFormat="1" x14ac:dyDescent="0.35">
      <c r="P345" s="80"/>
      <c r="AC345" s="80"/>
      <c r="AP345" s="80"/>
      <c r="BC345" s="80"/>
      <c r="BP345" s="80"/>
      <c r="CC345" s="80"/>
      <c r="CP345" s="80"/>
    </row>
    <row r="346" spans="16:94" s="11" customFormat="1" x14ac:dyDescent="0.35">
      <c r="P346" s="80"/>
      <c r="AC346" s="80"/>
      <c r="AP346" s="80"/>
      <c r="BC346" s="80"/>
      <c r="BP346" s="80"/>
      <c r="CC346" s="80"/>
      <c r="CP346" s="80"/>
    </row>
    <row r="347" spans="16:94" s="11" customFormat="1" x14ac:dyDescent="0.35">
      <c r="P347" s="80"/>
      <c r="AC347" s="80"/>
      <c r="AP347" s="80"/>
      <c r="BC347" s="80"/>
      <c r="BP347" s="80"/>
      <c r="CC347" s="80"/>
      <c r="CP347" s="80"/>
    </row>
    <row r="348" spans="16:94" s="11" customFormat="1" x14ac:dyDescent="0.35">
      <c r="P348" s="80"/>
      <c r="AC348" s="80"/>
      <c r="AP348" s="80"/>
      <c r="BC348" s="80"/>
      <c r="BP348" s="80"/>
      <c r="CC348" s="80"/>
      <c r="CP348" s="80"/>
    </row>
    <row r="349" spans="16:94" s="11" customFormat="1" x14ac:dyDescent="0.35">
      <c r="P349" s="80"/>
      <c r="AC349" s="80"/>
      <c r="AP349" s="80"/>
      <c r="BC349" s="80"/>
      <c r="BP349" s="80"/>
      <c r="CC349" s="80"/>
      <c r="CP349" s="80"/>
    </row>
    <row r="350" spans="16:94" s="11" customFormat="1" x14ac:dyDescent="0.35">
      <c r="P350" s="80"/>
      <c r="AC350" s="80"/>
      <c r="AP350" s="80"/>
      <c r="BC350" s="80"/>
      <c r="BP350" s="80"/>
      <c r="CC350" s="80"/>
      <c r="CP350" s="80"/>
    </row>
    <row r="351" spans="16:94" s="11" customFormat="1" x14ac:dyDescent="0.35">
      <c r="P351" s="80"/>
      <c r="AC351" s="80"/>
      <c r="AP351" s="80"/>
      <c r="BC351" s="80"/>
      <c r="BP351" s="80"/>
      <c r="CC351" s="80"/>
      <c r="CP351" s="80"/>
    </row>
    <row r="352" spans="16:94" s="11" customFormat="1" x14ac:dyDescent="0.35">
      <c r="P352" s="80"/>
      <c r="AC352" s="80"/>
      <c r="AP352" s="80"/>
      <c r="BC352" s="80"/>
      <c r="BP352" s="80"/>
      <c r="CC352" s="80"/>
      <c r="CP352" s="80"/>
    </row>
    <row r="353" spans="16:94" s="11" customFormat="1" x14ac:dyDescent="0.35">
      <c r="P353" s="80"/>
      <c r="AC353" s="80"/>
      <c r="AP353" s="80"/>
      <c r="BC353" s="80"/>
      <c r="BP353" s="80"/>
      <c r="CC353" s="80"/>
      <c r="CP353" s="80"/>
    </row>
    <row r="354" spans="16:94" s="11" customFormat="1" x14ac:dyDescent="0.35">
      <c r="P354" s="80"/>
      <c r="AC354" s="80"/>
      <c r="AP354" s="80"/>
      <c r="BC354" s="80"/>
      <c r="BP354" s="80"/>
      <c r="CC354" s="80"/>
      <c r="CP354" s="80"/>
    </row>
    <row r="355" spans="16:94" s="11" customFormat="1" x14ac:dyDescent="0.35">
      <c r="P355" s="80"/>
      <c r="AC355" s="80"/>
      <c r="AP355" s="80"/>
      <c r="BC355" s="80"/>
      <c r="BP355" s="80"/>
      <c r="CC355" s="80"/>
      <c r="CP355" s="80"/>
    </row>
    <row r="356" spans="16:94" s="11" customFormat="1" x14ac:dyDescent="0.35">
      <c r="P356" s="80"/>
      <c r="AC356" s="80"/>
      <c r="AP356" s="80"/>
      <c r="BC356" s="80"/>
      <c r="BP356" s="80"/>
      <c r="CC356" s="80"/>
      <c r="CP356" s="80"/>
    </row>
    <row r="357" spans="16:94" s="11" customFormat="1" x14ac:dyDescent="0.35">
      <c r="P357" s="80"/>
      <c r="AC357" s="80"/>
      <c r="AP357" s="80"/>
      <c r="BC357" s="80"/>
      <c r="BP357" s="80"/>
      <c r="CC357" s="80"/>
      <c r="CP357" s="80"/>
    </row>
    <row r="358" spans="16:94" s="11" customFormat="1" x14ac:dyDescent="0.35">
      <c r="P358" s="80"/>
      <c r="AC358" s="80"/>
      <c r="AP358" s="80"/>
      <c r="BC358" s="80"/>
      <c r="BP358" s="80"/>
      <c r="CC358" s="80"/>
      <c r="CP358" s="80"/>
    </row>
    <row r="359" spans="16:94" s="11" customFormat="1" x14ac:dyDescent="0.35">
      <c r="P359" s="80"/>
      <c r="AC359" s="80"/>
      <c r="AP359" s="80"/>
      <c r="BC359" s="80"/>
      <c r="BP359" s="80"/>
      <c r="CC359" s="80"/>
      <c r="CP359" s="80"/>
    </row>
    <row r="360" spans="16:94" s="11" customFormat="1" x14ac:dyDescent="0.35">
      <c r="P360" s="80"/>
      <c r="AC360" s="80"/>
      <c r="AP360" s="80"/>
      <c r="BC360" s="80"/>
      <c r="BP360" s="80"/>
      <c r="CC360" s="80"/>
      <c r="CP360" s="80"/>
    </row>
    <row r="361" spans="16:94" s="11" customFormat="1" x14ac:dyDescent="0.35">
      <c r="P361" s="80"/>
      <c r="AC361" s="80"/>
      <c r="AP361" s="80"/>
      <c r="BC361" s="80"/>
      <c r="BP361" s="80"/>
      <c r="CC361" s="80"/>
      <c r="CP361" s="80"/>
    </row>
    <row r="362" spans="16:94" s="11" customFormat="1" x14ac:dyDescent="0.35">
      <c r="P362" s="80"/>
      <c r="AC362" s="80"/>
      <c r="AP362" s="80"/>
      <c r="BC362" s="80"/>
      <c r="BP362" s="80"/>
      <c r="CC362" s="80"/>
      <c r="CP362" s="80"/>
    </row>
    <row r="363" spans="16:94" s="11" customFormat="1" x14ac:dyDescent="0.35">
      <c r="P363" s="80"/>
      <c r="AC363" s="80"/>
      <c r="AP363" s="80"/>
      <c r="BC363" s="80"/>
      <c r="BP363" s="80"/>
      <c r="CC363" s="80"/>
      <c r="CP363" s="80"/>
    </row>
    <row r="364" spans="16:94" s="11" customFormat="1" x14ac:dyDescent="0.35">
      <c r="P364" s="80"/>
      <c r="AC364" s="80"/>
      <c r="AP364" s="80"/>
      <c r="BC364" s="80"/>
      <c r="BP364" s="80"/>
      <c r="CC364" s="80"/>
      <c r="CP364" s="80"/>
    </row>
    <row r="365" spans="16:94" s="11" customFormat="1" x14ac:dyDescent="0.35">
      <c r="P365" s="80"/>
      <c r="AC365" s="80"/>
      <c r="AP365" s="80"/>
      <c r="BC365" s="80"/>
      <c r="BP365" s="80"/>
      <c r="CC365" s="80"/>
      <c r="CP365" s="80"/>
    </row>
    <row r="366" spans="16:94" s="11" customFormat="1" x14ac:dyDescent="0.35">
      <c r="P366" s="80"/>
      <c r="AC366" s="80"/>
      <c r="AP366" s="80"/>
      <c r="BC366" s="80"/>
      <c r="BP366" s="80"/>
      <c r="CC366" s="80"/>
      <c r="CP366" s="80"/>
    </row>
    <row r="367" spans="16:94" s="11" customFormat="1" x14ac:dyDescent="0.35">
      <c r="P367" s="80"/>
      <c r="AC367" s="80"/>
      <c r="AP367" s="80"/>
      <c r="BC367" s="80"/>
      <c r="BP367" s="80"/>
      <c r="CC367" s="80"/>
      <c r="CP367" s="80"/>
    </row>
    <row r="368" spans="16:94" s="11" customFormat="1" x14ac:dyDescent="0.35">
      <c r="P368" s="80"/>
      <c r="AC368" s="80"/>
      <c r="AP368" s="80"/>
      <c r="BC368" s="80"/>
      <c r="BP368" s="80"/>
      <c r="CC368" s="80"/>
      <c r="CP368" s="80"/>
    </row>
    <row r="369" spans="16:94" s="11" customFormat="1" x14ac:dyDescent="0.35">
      <c r="P369" s="80"/>
      <c r="AC369" s="80"/>
      <c r="AP369" s="80"/>
      <c r="BC369" s="80"/>
      <c r="BP369" s="80"/>
      <c r="CC369" s="80"/>
      <c r="CP369" s="80"/>
    </row>
    <row r="370" spans="16:94" s="11" customFormat="1" x14ac:dyDescent="0.35">
      <c r="P370" s="80"/>
      <c r="AC370" s="80"/>
      <c r="AP370" s="80"/>
      <c r="BC370" s="80"/>
      <c r="BP370" s="80"/>
      <c r="CC370" s="80"/>
      <c r="CP370" s="80"/>
    </row>
    <row r="371" spans="16:94" s="11" customFormat="1" x14ac:dyDescent="0.35">
      <c r="P371" s="80"/>
      <c r="AC371" s="80"/>
      <c r="AP371" s="80"/>
      <c r="BC371" s="80"/>
      <c r="BP371" s="80"/>
      <c r="CC371" s="80"/>
      <c r="CP371" s="80"/>
    </row>
    <row r="372" spans="16:94" s="11" customFormat="1" x14ac:dyDescent="0.35">
      <c r="P372" s="80"/>
      <c r="AC372" s="80"/>
      <c r="AP372" s="80"/>
      <c r="BC372" s="80"/>
      <c r="BP372" s="80"/>
      <c r="CC372" s="80"/>
      <c r="CP372" s="80"/>
    </row>
    <row r="373" spans="16:94" s="11" customFormat="1" x14ac:dyDescent="0.35">
      <c r="P373" s="80"/>
      <c r="AC373" s="80"/>
      <c r="AP373" s="80"/>
      <c r="BC373" s="80"/>
      <c r="BP373" s="80"/>
      <c r="CC373" s="80"/>
      <c r="CP373" s="80"/>
    </row>
    <row r="374" spans="16:94" s="11" customFormat="1" x14ac:dyDescent="0.35">
      <c r="P374" s="80"/>
      <c r="AC374" s="80"/>
      <c r="AP374" s="80"/>
      <c r="BC374" s="80"/>
      <c r="BP374" s="80"/>
      <c r="CC374" s="80"/>
      <c r="CP374" s="80"/>
    </row>
    <row r="375" spans="16:94" s="11" customFormat="1" x14ac:dyDescent="0.35">
      <c r="P375" s="80"/>
      <c r="AC375" s="80"/>
      <c r="AP375" s="80"/>
      <c r="BC375" s="80"/>
      <c r="BP375" s="80"/>
      <c r="CC375" s="80"/>
      <c r="CP375" s="80"/>
    </row>
    <row r="376" spans="16:94" s="11" customFormat="1" x14ac:dyDescent="0.35">
      <c r="P376" s="80"/>
      <c r="AC376" s="80"/>
      <c r="AP376" s="80"/>
      <c r="BC376" s="80"/>
      <c r="BP376" s="80"/>
      <c r="CC376" s="80"/>
      <c r="CP376" s="80"/>
    </row>
    <row r="377" spans="16:94" s="11" customFormat="1" x14ac:dyDescent="0.35">
      <c r="P377" s="80"/>
      <c r="AC377" s="80"/>
      <c r="AP377" s="80"/>
      <c r="BC377" s="80"/>
      <c r="BP377" s="80"/>
      <c r="CC377" s="80"/>
      <c r="CP377" s="80"/>
    </row>
    <row r="378" spans="16:94" s="11" customFormat="1" x14ac:dyDescent="0.35">
      <c r="P378" s="80"/>
      <c r="AC378" s="80"/>
      <c r="AP378" s="80"/>
      <c r="BC378" s="80"/>
      <c r="BP378" s="80"/>
      <c r="CC378" s="80"/>
      <c r="CP378" s="80"/>
    </row>
    <row r="379" spans="16:94" s="11" customFormat="1" x14ac:dyDescent="0.35">
      <c r="P379" s="80"/>
      <c r="AC379" s="80"/>
      <c r="AP379" s="80"/>
      <c r="BC379" s="80"/>
      <c r="BP379" s="80"/>
      <c r="CC379" s="80"/>
      <c r="CP379" s="80"/>
    </row>
    <row r="380" spans="16:94" s="11" customFormat="1" x14ac:dyDescent="0.35">
      <c r="P380" s="80"/>
      <c r="AC380" s="80"/>
      <c r="AP380" s="80"/>
      <c r="BC380" s="80"/>
      <c r="BP380" s="80"/>
      <c r="CC380" s="80"/>
      <c r="CP380" s="80"/>
    </row>
    <row r="381" spans="16:94" s="11" customFormat="1" x14ac:dyDescent="0.35">
      <c r="P381" s="80"/>
      <c r="AC381" s="80"/>
      <c r="AP381" s="80"/>
      <c r="BC381" s="80"/>
      <c r="BP381" s="80"/>
      <c r="CC381" s="80"/>
      <c r="CP381" s="80"/>
    </row>
    <row r="382" spans="16:94" s="11" customFormat="1" x14ac:dyDescent="0.35">
      <c r="P382" s="80"/>
      <c r="AC382" s="80"/>
      <c r="AP382" s="80"/>
      <c r="BC382" s="80"/>
      <c r="BP382" s="80"/>
      <c r="CC382" s="80"/>
      <c r="CP382" s="80"/>
    </row>
    <row r="383" spans="16:94" s="11" customFormat="1" x14ac:dyDescent="0.35">
      <c r="P383" s="80"/>
      <c r="AC383" s="80"/>
      <c r="AP383" s="80"/>
      <c r="BC383" s="80"/>
      <c r="BP383" s="80"/>
      <c r="CC383" s="80"/>
      <c r="CP383" s="80"/>
    </row>
    <row r="384" spans="16:94" s="11" customFormat="1" x14ac:dyDescent="0.35">
      <c r="P384" s="80"/>
      <c r="AC384" s="80"/>
      <c r="AP384" s="80"/>
      <c r="BC384" s="80"/>
      <c r="BP384" s="80"/>
      <c r="CC384" s="80"/>
      <c r="CP384" s="80"/>
    </row>
    <row r="385" spans="16:94" s="11" customFormat="1" x14ac:dyDescent="0.35">
      <c r="P385" s="80"/>
      <c r="AC385" s="80"/>
      <c r="AP385" s="80"/>
      <c r="BC385" s="80"/>
      <c r="BP385" s="80"/>
      <c r="CC385" s="80"/>
      <c r="CP385" s="80"/>
    </row>
    <row r="386" spans="16:94" s="11" customFormat="1" x14ac:dyDescent="0.35">
      <c r="P386" s="80"/>
      <c r="AC386" s="80"/>
      <c r="AP386" s="80"/>
      <c r="BC386" s="80"/>
      <c r="BP386" s="80"/>
      <c r="CC386" s="80"/>
      <c r="CP386" s="80"/>
    </row>
    <row r="387" spans="16:94" s="11" customFormat="1" x14ac:dyDescent="0.35">
      <c r="P387" s="80"/>
      <c r="AC387" s="80"/>
      <c r="AP387" s="80"/>
      <c r="BC387" s="80"/>
      <c r="BP387" s="80"/>
      <c r="CC387" s="80"/>
      <c r="CP387" s="80"/>
    </row>
    <row r="388" spans="16:94" s="11" customFormat="1" x14ac:dyDescent="0.35">
      <c r="P388" s="80"/>
      <c r="AC388" s="80"/>
      <c r="AP388" s="80"/>
      <c r="BC388" s="80"/>
      <c r="BP388" s="80"/>
      <c r="CC388" s="80"/>
      <c r="CP388" s="80"/>
    </row>
    <row r="389" spans="16:94" s="11" customFormat="1" x14ac:dyDescent="0.35">
      <c r="P389" s="80"/>
      <c r="AC389" s="80"/>
      <c r="AP389" s="80"/>
      <c r="BC389" s="80"/>
      <c r="BP389" s="80"/>
      <c r="CC389" s="80"/>
      <c r="CP389" s="80"/>
    </row>
    <row r="390" spans="16:94" s="11" customFormat="1" x14ac:dyDescent="0.35">
      <c r="P390" s="80"/>
      <c r="AC390" s="80"/>
      <c r="AP390" s="80"/>
      <c r="BC390" s="80"/>
      <c r="BP390" s="80"/>
      <c r="CC390" s="80"/>
      <c r="CP390" s="80"/>
    </row>
    <row r="391" spans="16:94" s="11" customFormat="1" x14ac:dyDescent="0.35">
      <c r="P391" s="80"/>
      <c r="AC391" s="80"/>
      <c r="AP391" s="80"/>
      <c r="BC391" s="80"/>
      <c r="BP391" s="80"/>
      <c r="CC391" s="80"/>
      <c r="CP391" s="80"/>
    </row>
    <row r="392" spans="16:94" s="11" customFormat="1" x14ac:dyDescent="0.35">
      <c r="P392" s="80"/>
      <c r="AC392" s="80"/>
      <c r="AP392" s="80"/>
      <c r="BC392" s="80"/>
      <c r="BP392" s="80"/>
      <c r="CC392" s="80"/>
      <c r="CP392" s="80"/>
    </row>
    <row r="393" spans="16:94" s="11" customFormat="1" x14ac:dyDescent="0.35">
      <c r="P393" s="80"/>
      <c r="AC393" s="80"/>
      <c r="AP393" s="80"/>
      <c r="BC393" s="80"/>
      <c r="BP393" s="80"/>
      <c r="CC393" s="80"/>
      <c r="CP393" s="80"/>
    </row>
    <row r="394" spans="16:94" s="11" customFormat="1" x14ac:dyDescent="0.35">
      <c r="P394" s="80"/>
      <c r="AC394" s="80"/>
      <c r="AP394" s="80"/>
      <c r="BC394" s="80"/>
      <c r="BP394" s="80"/>
      <c r="CC394" s="80"/>
      <c r="CP394" s="80"/>
    </row>
    <row r="395" spans="16:94" s="11" customFormat="1" x14ac:dyDescent="0.35">
      <c r="P395" s="80"/>
      <c r="AC395" s="80"/>
      <c r="AP395" s="80"/>
      <c r="BC395" s="80"/>
      <c r="BP395" s="80"/>
      <c r="CC395" s="80"/>
      <c r="CP395" s="80"/>
    </row>
    <row r="396" spans="16:94" s="11" customFormat="1" x14ac:dyDescent="0.35">
      <c r="P396" s="80"/>
      <c r="AC396" s="80"/>
      <c r="AP396" s="80"/>
      <c r="BC396" s="80"/>
      <c r="BP396" s="80"/>
      <c r="CC396" s="80"/>
      <c r="CP396" s="80"/>
    </row>
    <row r="397" spans="16:94" s="11" customFormat="1" x14ac:dyDescent="0.35">
      <c r="P397" s="80"/>
      <c r="AC397" s="80"/>
      <c r="AP397" s="80"/>
      <c r="BC397" s="80"/>
      <c r="BP397" s="80"/>
      <c r="CC397" s="80"/>
      <c r="CP397" s="80"/>
    </row>
    <row r="398" spans="16:94" s="11" customFormat="1" x14ac:dyDescent="0.35">
      <c r="P398" s="80"/>
      <c r="AC398" s="80"/>
      <c r="AP398" s="80"/>
      <c r="BC398" s="80"/>
      <c r="BP398" s="80"/>
      <c r="CC398" s="80"/>
      <c r="CP398" s="80"/>
    </row>
    <row r="399" spans="16:94" s="11" customFormat="1" x14ac:dyDescent="0.35">
      <c r="P399" s="80"/>
      <c r="AC399" s="80"/>
      <c r="AP399" s="80"/>
      <c r="BC399" s="80"/>
      <c r="BP399" s="80"/>
      <c r="CC399" s="80"/>
      <c r="CP399" s="80"/>
    </row>
    <row r="400" spans="16:94" s="11" customFormat="1" x14ac:dyDescent="0.35">
      <c r="P400" s="80"/>
      <c r="AC400" s="80"/>
      <c r="AP400" s="80"/>
      <c r="BC400" s="80"/>
      <c r="BP400" s="80"/>
      <c r="CC400" s="80"/>
      <c r="CP400" s="80"/>
    </row>
    <row r="401" spans="16:94" s="11" customFormat="1" x14ac:dyDescent="0.35">
      <c r="P401" s="80"/>
      <c r="AC401" s="80"/>
      <c r="AP401" s="80"/>
      <c r="BC401" s="80"/>
      <c r="BP401" s="80"/>
      <c r="CC401" s="80"/>
      <c r="CP401" s="80"/>
    </row>
    <row r="402" spans="16:94" s="11" customFormat="1" x14ac:dyDescent="0.35">
      <c r="P402" s="80"/>
      <c r="AC402" s="80"/>
      <c r="AP402" s="80"/>
      <c r="BC402" s="80"/>
      <c r="BP402" s="80"/>
      <c r="CC402" s="80"/>
      <c r="CP402" s="80"/>
    </row>
    <row r="403" spans="16:94" s="11" customFormat="1" x14ac:dyDescent="0.35">
      <c r="P403" s="80"/>
      <c r="AC403" s="80"/>
      <c r="AP403" s="80"/>
      <c r="BC403" s="80"/>
      <c r="BP403" s="80"/>
      <c r="CC403" s="80"/>
      <c r="CP403" s="80"/>
    </row>
    <row r="404" spans="16:94" s="11" customFormat="1" x14ac:dyDescent="0.35">
      <c r="P404" s="80"/>
      <c r="AC404" s="80"/>
      <c r="AP404" s="80"/>
      <c r="BC404" s="80"/>
      <c r="BP404" s="80"/>
      <c r="CC404" s="80"/>
      <c r="CP404" s="80"/>
    </row>
    <row r="405" spans="16:94" s="11" customFormat="1" x14ac:dyDescent="0.35">
      <c r="P405" s="80"/>
      <c r="AC405" s="80"/>
      <c r="AP405" s="80"/>
      <c r="BC405" s="80"/>
      <c r="BP405" s="80"/>
      <c r="CC405" s="80"/>
      <c r="CP405" s="80"/>
    </row>
    <row r="406" spans="16:94" s="11" customFormat="1" x14ac:dyDescent="0.35">
      <c r="P406" s="80"/>
      <c r="AC406" s="80"/>
      <c r="AP406" s="80"/>
      <c r="BC406" s="80"/>
      <c r="BP406" s="80"/>
      <c r="CC406" s="80"/>
      <c r="CP406" s="80"/>
    </row>
    <row r="407" spans="16:94" s="11" customFormat="1" x14ac:dyDescent="0.35">
      <c r="P407" s="80"/>
      <c r="AC407" s="80"/>
      <c r="AP407" s="80"/>
      <c r="BC407" s="80"/>
      <c r="BP407" s="80"/>
      <c r="CC407" s="80"/>
      <c r="CP407" s="80"/>
    </row>
    <row r="408" spans="16:94" s="11" customFormat="1" x14ac:dyDescent="0.35">
      <c r="P408" s="80"/>
      <c r="AC408" s="80"/>
      <c r="AP408" s="80"/>
      <c r="BC408" s="80"/>
      <c r="BP408" s="80"/>
      <c r="CC408" s="80"/>
      <c r="CP408" s="80"/>
    </row>
    <row r="409" spans="16:94" s="11" customFormat="1" x14ac:dyDescent="0.35">
      <c r="P409" s="80"/>
      <c r="AC409" s="80"/>
      <c r="AP409" s="80"/>
      <c r="BC409" s="80"/>
      <c r="BP409" s="80"/>
      <c r="CC409" s="80"/>
      <c r="CP409" s="80"/>
    </row>
    <row r="410" spans="16:94" s="11" customFormat="1" x14ac:dyDescent="0.35">
      <c r="P410" s="80"/>
      <c r="AC410" s="80"/>
      <c r="AP410" s="80"/>
      <c r="BC410" s="80"/>
      <c r="BP410" s="80"/>
      <c r="CC410" s="80"/>
      <c r="CP410" s="80"/>
    </row>
    <row r="411" spans="16:94" s="11" customFormat="1" x14ac:dyDescent="0.35">
      <c r="P411" s="80"/>
      <c r="AC411" s="80"/>
      <c r="AP411" s="80"/>
      <c r="BC411" s="80"/>
      <c r="BP411" s="80"/>
      <c r="CC411" s="80"/>
      <c r="CP411" s="80"/>
    </row>
    <row r="412" spans="16:94" s="11" customFormat="1" x14ac:dyDescent="0.35">
      <c r="P412" s="80"/>
      <c r="AC412" s="80"/>
      <c r="AP412" s="80"/>
      <c r="BC412" s="80"/>
      <c r="BP412" s="80"/>
      <c r="CC412" s="80"/>
      <c r="CP412" s="80"/>
    </row>
    <row r="413" spans="16:94" s="11" customFormat="1" x14ac:dyDescent="0.35">
      <c r="P413" s="80"/>
      <c r="AC413" s="80"/>
      <c r="AP413" s="80"/>
      <c r="BC413" s="80"/>
      <c r="BP413" s="80"/>
      <c r="CC413" s="80"/>
      <c r="CP413" s="80"/>
    </row>
    <row r="414" spans="16:94" s="11" customFormat="1" x14ac:dyDescent="0.35">
      <c r="P414" s="80"/>
      <c r="AC414" s="80"/>
      <c r="AP414" s="80"/>
      <c r="BC414" s="80"/>
      <c r="BP414" s="80"/>
      <c r="CC414" s="80"/>
      <c r="CP414" s="80"/>
    </row>
    <row r="415" spans="16:94" s="11" customFormat="1" x14ac:dyDescent="0.35">
      <c r="P415" s="80"/>
      <c r="AC415" s="80"/>
      <c r="AP415" s="80"/>
      <c r="BC415" s="80"/>
      <c r="BP415" s="80"/>
      <c r="CC415" s="80"/>
      <c r="CP415" s="80"/>
    </row>
    <row r="416" spans="16:94" s="11" customFormat="1" x14ac:dyDescent="0.35">
      <c r="P416" s="80"/>
      <c r="AC416" s="80"/>
      <c r="AP416" s="80"/>
      <c r="BC416" s="80"/>
      <c r="BP416" s="80"/>
      <c r="CC416" s="80"/>
      <c r="CP416" s="80"/>
    </row>
    <row r="417" spans="16:94" s="11" customFormat="1" x14ac:dyDescent="0.35">
      <c r="P417" s="80"/>
      <c r="AC417" s="80"/>
      <c r="AP417" s="80"/>
      <c r="BC417" s="80"/>
      <c r="BP417" s="80"/>
      <c r="CC417" s="80"/>
      <c r="CP417" s="80"/>
    </row>
    <row r="418" spans="16:94" s="11" customFormat="1" x14ac:dyDescent="0.35">
      <c r="P418" s="80"/>
      <c r="AC418" s="80"/>
      <c r="AP418" s="80"/>
      <c r="BC418" s="80"/>
      <c r="BP418" s="80"/>
      <c r="CC418" s="80"/>
      <c r="CP418" s="80"/>
    </row>
    <row r="419" spans="16:94" s="11" customFormat="1" x14ac:dyDescent="0.35">
      <c r="P419" s="80"/>
      <c r="AC419" s="80"/>
      <c r="AP419" s="80"/>
      <c r="BC419" s="80"/>
      <c r="BP419" s="80"/>
      <c r="CC419" s="80"/>
      <c r="CP419" s="80"/>
    </row>
    <row r="420" spans="16:94" s="11" customFormat="1" x14ac:dyDescent="0.35">
      <c r="P420" s="80"/>
      <c r="AC420" s="80"/>
      <c r="AP420" s="80"/>
      <c r="BC420" s="80"/>
      <c r="BP420" s="80"/>
      <c r="CC420" s="80"/>
      <c r="CP420" s="80"/>
    </row>
    <row r="421" spans="16:94" s="11" customFormat="1" x14ac:dyDescent="0.35">
      <c r="P421" s="80"/>
      <c r="AC421" s="80"/>
      <c r="AP421" s="80"/>
      <c r="BC421" s="80"/>
      <c r="BP421" s="80"/>
      <c r="CC421" s="80"/>
      <c r="CP421" s="80"/>
    </row>
    <row r="422" spans="16:94" s="11" customFormat="1" x14ac:dyDescent="0.35">
      <c r="P422" s="80"/>
      <c r="AC422" s="80"/>
      <c r="AP422" s="80"/>
      <c r="BC422" s="80"/>
      <c r="BP422" s="80"/>
      <c r="CC422" s="80"/>
      <c r="CP422" s="80"/>
    </row>
    <row r="423" spans="16:94" s="11" customFormat="1" x14ac:dyDescent="0.35">
      <c r="P423" s="80"/>
      <c r="AC423" s="80"/>
      <c r="AP423" s="80"/>
      <c r="BC423" s="80"/>
      <c r="BP423" s="80"/>
      <c r="CC423" s="80"/>
      <c r="CP423" s="80"/>
    </row>
    <row r="424" spans="16:94" s="11" customFormat="1" x14ac:dyDescent="0.35">
      <c r="P424" s="80"/>
      <c r="AC424" s="80"/>
      <c r="AP424" s="80"/>
      <c r="BC424" s="80"/>
      <c r="BP424" s="80"/>
      <c r="CC424" s="80"/>
      <c r="CP424" s="80"/>
    </row>
    <row r="425" spans="16:94" s="11" customFormat="1" x14ac:dyDescent="0.35">
      <c r="P425" s="80"/>
      <c r="AC425" s="80"/>
      <c r="AP425" s="80"/>
      <c r="BC425" s="80"/>
      <c r="BP425" s="80"/>
      <c r="CC425" s="80"/>
      <c r="CP425" s="80"/>
    </row>
    <row r="426" spans="16:94" s="11" customFormat="1" x14ac:dyDescent="0.35">
      <c r="P426" s="80"/>
      <c r="AC426" s="80"/>
      <c r="AP426" s="80"/>
      <c r="BC426" s="80"/>
      <c r="BP426" s="80"/>
      <c r="CC426" s="80"/>
      <c r="CP426" s="80"/>
    </row>
    <row r="427" spans="16:94" s="11" customFormat="1" x14ac:dyDescent="0.35">
      <c r="P427" s="80"/>
      <c r="AC427" s="80"/>
      <c r="AP427" s="80"/>
      <c r="BC427" s="80"/>
      <c r="BP427" s="80"/>
      <c r="CC427" s="80"/>
      <c r="CP427" s="80"/>
    </row>
    <row r="428" spans="16:94" s="11" customFormat="1" x14ac:dyDescent="0.35">
      <c r="P428" s="80"/>
      <c r="AC428" s="80"/>
      <c r="AP428" s="80"/>
      <c r="BC428" s="80"/>
      <c r="BP428" s="80"/>
      <c r="CC428" s="80"/>
      <c r="CP428" s="80"/>
    </row>
    <row r="429" spans="16:94" s="11" customFormat="1" x14ac:dyDescent="0.35">
      <c r="P429" s="80"/>
      <c r="AC429" s="80"/>
      <c r="AP429" s="80"/>
      <c r="BC429" s="80"/>
      <c r="BP429" s="80"/>
      <c r="CC429" s="80"/>
      <c r="CP429" s="80"/>
    </row>
    <row r="430" spans="16:94" s="11" customFormat="1" x14ac:dyDescent="0.35">
      <c r="P430" s="80"/>
      <c r="AC430" s="80"/>
      <c r="AP430" s="80"/>
      <c r="BC430" s="80"/>
      <c r="BP430" s="80"/>
      <c r="CC430" s="80"/>
      <c r="CP430" s="80"/>
    </row>
    <row r="431" spans="16:94" s="11" customFormat="1" x14ac:dyDescent="0.35">
      <c r="P431" s="80"/>
      <c r="AC431" s="80"/>
      <c r="AP431" s="80"/>
      <c r="BC431" s="80"/>
      <c r="BP431" s="80"/>
      <c r="CC431" s="80"/>
      <c r="CP431" s="80"/>
    </row>
    <row r="432" spans="16:94" s="11" customFormat="1" x14ac:dyDescent="0.35">
      <c r="P432" s="80"/>
      <c r="AC432" s="80"/>
      <c r="AP432" s="80"/>
      <c r="BC432" s="80"/>
      <c r="BP432" s="80"/>
      <c r="CC432" s="80"/>
      <c r="CP432" s="80"/>
    </row>
    <row r="433" spans="16:94" s="11" customFormat="1" x14ac:dyDescent="0.35">
      <c r="P433" s="80"/>
      <c r="AC433" s="80"/>
      <c r="AP433" s="80"/>
      <c r="BC433" s="80"/>
      <c r="BP433" s="80"/>
      <c r="CC433" s="80"/>
      <c r="CP433" s="80"/>
    </row>
    <row r="434" spans="16:94" s="11" customFormat="1" x14ac:dyDescent="0.35">
      <c r="P434" s="80"/>
      <c r="AC434" s="80"/>
      <c r="AP434" s="80"/>
      <c r="BC434" s="80"/>
      <c r="BP434" s="80"/>
      <c r="CC434" s="80"/>
      <c r="CP434" s="80"/>
    </row>
    <row r="435" spans="16:94" s="11" customFormat="1" x14ac:dyDescent="0.35">
      <c r="P435" s="80"/>
      <c r="AC435" s="80"/>
      <c r="AP435" s="80"/>
      <c r="BC435" s="80"/>
      <c r="BP435" s="80"/>
      <c r="CC435" s="80"/>
      <c r="CP435" s="80"/>
    </row>
    <row r="436" spans="16:94" s="11" customFormat="1" x14ac:dyDescent="0.35">
      <c r="P436" s="80"/>
      <c r="AC436" s="80"/>
      <c r="AP436" s="80"/>
      <c r="BC436" s="80"/>
      <c r="BP436" s="80"/>
      <c r="CC436" s="80"/>
      <c r="CP436" s="80"/>
    </row>
    <row r="437" spans="16:94" s="11" customFormat="1" x14ac:dyDescent="0.35">
      <c r="P437" s="80"/>
      <c r="AC437" s="80"/>
      <c r="AP437" s="80"/>
      <c r="BC437" s="80"/>
      <c r="BP437" s="80"/>
      <c r="CC437" s="80"/>
      <c r="CP437" s="80"/>
    </row>
    <row r="438" spans="16:94" s="11" customFormat="1" x14ac:dyDescent="0.35">
      <c r="P438" s="80"/>
      <c r="AC438" s="80"/>
      <c r="AP438" s="80"/>
      <c r="BC438" s="80"/>
      <c r="BP438" s="80"/>
      <c r="CC438" s="80"/>
      <c r="CP438" s="80"/>
    </row>
    <row r="439" spans="16:94" s="11" customFormat="1" x14ac:dyDescent="0.35">
      <c r="P439" s="80"/>
      <c r="AC439" s="80"/>
      <c r="AP439" s="80"/>
      <c r="BC439" s="80"/>
      <c r="BP439" s="80"/>
      <c r="CC439" s="80"/>
      <c r="CP439" s="80"/>
    </row>
    <row r="440" spans="16:94" s="11" customFormat="1" x14ac:dyDescent="0.35">
      <c r="P440" s="80"/>
      <c r="AC440" s="80"/>
      <c r="AP440" s="80"/>
      <c r="BC440" s="80"/>
      <c r="BP440" s="80"/>
      <c r="CC440" s="80"/>
      <c r="CP440" s="80"/>
    </row>
    <row r="441" spans="16:94" s="11" customFormat="1" x14ac:dyDescent="0.35">
      <c r="P441" s="80"/>
      <c r="AC441" s="80"/>
      <c r="AP441" s="80"/>
      <c r="BC441" s="80"/>
      <c r="BP441" s="80"/>
      <c r="CC441" s="80"/>
      <c r="CP441" s="80"/>
    </row>
    <row r="442" spans="16:94" s="11" customFormat="1" x14ac:dyDescent="0.35">
      <c r="P442" s="80"/>
      <c r="AC442" s="80"/>
      <c r="AP442" s="80"/>
      <c r="BC442" s="80"/>
      <c r="BP442" s="80"/>
      <c r="CC442" s="80"/>
      <c r="CP442" s="80"/>
    </row>
    <row r="443" spans="16:94" s="11" customFormat="1" x14ac:dyDescent="0.35">
      <c r="P443" s="80"/>
      <c r="AC443" s="80"/>
      <c r="AP443" s="80"/>
      <c r="BC443" s="80"/>
      <c r="BP443" s="80"/>
      <c r="CC443" s="80"/>
      <c r="CP443" s="80"/>
    </row>
    <row r="444" spans="16:94" s="11" customFormat="1" x14ac:dyDescent="0.35">
      <c r="P444" s="80"/>
      <c r="AC444" s="80"/>
      <c r="AP444" s="80"/>
      <c r="BC444" s="80"/>
      <c r="BP444" s="80"/>
      <c r="CC444" s="80"/>
      <c r="CP444" s="80"/>
    </row>
    <row r="445" spans="16:94" s="11" customFormat="1" x14ac:dyDescent="0.35">
      <c r="P445" s="80"/>
      <c r="AC445" s="80"/>
      <c r="AP445" s="80"/>
      <c r="BC445" s="80"/>
      <c r="BP445" s="80"/>
      <c r="CC445" s="80"/>
      <c r="CP445" s="80"/>
    </row>
    <row r="446" spans="16:94" s="11" customFormat="1" x14ac:dyDescent="0.35">
      <c r="P446" s="80"/>
      <c r="AC446" s="80"/>
      <c r="AP446" s="80"/>
      <c r="BC446" s="80"/>
      <c r="BP446" s="80"/>
      <c r="CC446" s="80"/>
      <c r="CP446" s="80"/>
    </row>
    <row r="447" spans="16:94" s="11" customFormat="1" x14ac:dyDescent="0.35">
      <c r="P447" s="80"/>
      <c r="AC447" s="80"/>
      <c r="AP447" s="80"/>
      <c r="BC447" s="80"/>
      <c r="BP447" s="80"/>
      <c r="CC447" s="80"/>
      <c r="CP447" s="80"/>
    </row>
    <row r="448" spans="16:94" s="11" customFormat="1" x14ac:dyDescent="0.35">
      <c r="P448" s="80"/>
      <c r="AC448" s="80"/>
      <c r="AP448" s="80"/>
      <c r="BC448" s="80"/>
      <c r="BP448" s="80"/>
      <c r="CC448" s="80"/>
      <c r="CP448" s="80"/>
    </row>
    <row r="449" spans="16:94" s="11" customFormat="1" x14ac:dyDescent="0.35">
      <c r="P449" s="80"/>
      <c r="AC449" s="80"/>
      <c r="AP449" s="80"/>
      <c r="BC449" s="80"/>
      <c r="BP449" s="80"/>
      <c r="CC449" s="80"/>
      <c r="CP449" s="80"/>
    </row>
    <row r="450" spans="16:94" s="11" customFormat="1" x14ac:dyDescent="0.35">
      <c r="P450" s="80"/>
      <c r="AC450" s="80"/>
      <c r="AP450" s="80"/>
      <c r="BC450" s="80"/>
      <c r="BP450" s="80"/>
      <c r="CC450" s="80"/>
      <c r="CP450" s="80"/>
    </row>
    <row r="451" spans="16:94" s="11" customFormat="1" x14ac:dyDescent="0.35">
      <c r="P451" s="80"/>
      <c r="AC451" s="80"/>
      <c r="AP451" s="80"/>
      <c r="BC451" s="80"/>
      <c r="BP451" s="80"/>
      <c r="CC451" s="80"/>
      <c r="CP451" s="80"/>
    </row>
    <row r="452" spans="16:94" s="11" customFormat="1" x14ac:dyDescent="0.35">
      <c r="P452" s="80"/>
      <c r="AC452" s="80"/>
      <c r="AP452" s="80"/>
      <c r="BC452" s="80"/>
      <c r="BP452" s="80"/>
      <c r="CC452" s="80"/>
      <c r="CP452" s="80"/>
    </row>
    <row r="453" spans="16:94" s="11" customFormat="1" x14ac:dyDescent="0.35">
      <c r="P453" s="80"/>
      <c r="AC453" s="80"/>
      <c r="AP453" s="80"/>
      <c r="BC453" s="80"/>
      <c r="BP453" s="80"/>
      <c r="CC453" s="80"/>
      <c r="CP453" s="80"/>
    </row>
    <row r="454" spans="16:94" s="11" customFormat="1" x14ac:dyDescent="0.35">
      <c r="P454" s="80"/>
      <c r="AC454" s="80"/>
      <c r="AP454" s="80"/>
      <c r="BC454" s="80"/>
      <c r="BP454" s="80"/>
      <c r="CC454" s="80"/>
      <c r="CP454" s="80"/>
    </row>
    <row r="455" spans="16:94" s="11" customFormat="1" x14ac:dyDescent="0.35">
      <c r="P455" s="80"/>
      <c r="AC455" s="80"/>
      <c r="AP455" s="80"/>
      <c r="BC455" s="80"/>
      <c r="BP455" s="80"/>
      <c r="CC455" s="80"/>
      <c r="CP455" s="80"/>
    </row>
    <row r="456" spans="16:94" s="11" customFormat="1" x14ac:dyDescent="0.35">
      <c r="P456" s="80"/>
      <c r="AC456" s="80"/>
      <c r="AP456" s="80"/>
      <c r="BC456" s="80"/>
      <c r="BP456" s="80"/>
      <c r="CC456" s="80"/>
      <c r="CP456" s="80"/>
    </row>
    <row r="457" spans="16:94" s="11" customFormat="1" x14ac:dyDescent="0.35">
      <c r="P457" s="80"/>
      <c r="AC457" s="80"/>
      <c r="AP457" s="80"/>
      <c r="BC457" s="80"/>
      <c r="BP457" s="80"/>
      <c r="CC457" s="80"/>
      <c r="CP457" s="80"/>
    </row>
    <row r="458" spans="16:94" s="11" customFormat="1" x14ac:dyDescent="0.35">
      <c r="P458" s="80"/>
      <c r="AC458" s="80"/>
      <c r="AP458" s="80"/>
      <c r="BC458" s="80"/>
      <c r="BP458" s="80"/>
      <c r="CC458" s="80"/>
      <c r="CP458" s="80"/>
    </row>
    <row r="459" spans="16:94" s="11" customFormat="1" x14ac:dyDescent="0.35">
      <c r="P459" s="80"/>
      <c r="AC459" s="80"/>
      <c r="AP459" s="80"/>
      <c r="BC459" s="80"/>
      <c r="BP459" s="80"/>
      <c r="CC459" s="80"/>
      <c r="CP459" s="80"/>
    </row>
    <row r="460" spans="16:94" s="11" customFormat="1" x14ac:dyDescent="0.35">
      <c r="P460" s="80"/>
      <c r="AC460" s="80"/>
      <c r="AP460" s="80"/>
      <c r="BC460" s="80"/>
      <c r="BP460" s="80"/>
      <c r="CC460" s="80"/>
      <c r="CP460" s="80"/>
    </row>
    <row r="461" spans="16:94" s="11" customFormat="1" x14ac:dyDescent="0.35">
      <c r="P461" s="80"/>
      <c r="AC461" s="80"/>
      <c r="AP461" s="80"/>
      <c r="BC461" s="80"/>
      <c r="BP461" s="80"/>
      <c r="CC461" s="80"/>
      <c r="CP461" s="80"/>
    </row>
    <row r="462" spans="16:94" s="11" customFormat="1" x14ac:dyDescent="0.35">
      <c r="P462" s="80"/>
      <c r="AC462" s="80"/>
      <c r="AP462" s="80"/>
      <c r="BC462" s="80"/>
      <c r="BP462" s="80"/>
      <c r="CC462" s="80"/>
      <c r="CP462" s="80"/>
    </row>
    <row r="463" spans="16:94" s="11" customFormat="1" x14ac:dyDescent="0.35">
      <c r="P463" s="80"/>
      <c r="AC463" s="80"/>
      <c r="AP463" s="80"/>
      <c r="BC463" s="80"/>
      <c r="BP463" s="80"/>
      <c r="CC463" s="80"/>
      <c r="CP463" s="80"/>
    </row>
    <row r="464" spans="16:94" s="11" customFormat="1" x14ac:dyDescent="0.35">
      <c r="P464" s="80"/>
      <c r="AC464" s="80"/>
      <c r="AP464" s="80"/>
      <c r="BC464" s="80"/>
      <c r="BP464" s="80"/>
      <c r="CC464" s="80"/>
      <c r="CP464" s="80"/>
    </row>
    <row r="465" spans="16:94" s="11" customFormat="1" x14ac:dyDescent="0.35">
      <c r="P465" s="80"/>
      <c r="AC465" s="80"/>
      <c r="AP465" s="80"/>
      <c r="BC465" s="80"/>
      <c r="BP465" s="80"/>
      <c r="CC465" s="80"/>
      <c r="CP465" s="80"/>
    </row>
    <row r="466" spans="16:94" s="11" customFormat="1" x14ac:dyDescent="0.35">
      <c r="P466" s="80"/>
      <c r="AC466" s="80"/>
      <c r="AP466" s="80"/>
      <c r="BC466" s="80"/>
      <c r="BP466" s="80"/>
      <c r="CC466" s="80"/>
      <c r="CP466" s="80"/>
    </row>
    <row r="467" spans="16:94" s="11" customFormat="1" x14ac:dyDescent="0.35">
      <c r="P467" s="80"/>
      <c r="AC467" s="80"/>
      <c r="AP467" s="80"/>
      <c r="BC467" s="80"/>
      <c r="BP467" s="80"/>
      <c r="CC467" s="80"/>
      <c r="CP467" s="80"/>
    </row>
    <row r="468" spans="16:94" s="11" customFormat="1" x14ac:dyDescent="0.35">
      <c r="P468" s="80"/>
      <c r="AC468" s="80"/>
      <c r="AP468" s="80"/>
      <c r="BC468" s="80"/>
      <c r="BP468" s="80"/>
      <c r="CC468" s="80"/>
      <c r="CP468" s="80"/>
    </row>
    <row r="469" spans="16:94" s="11" customFormat="1" x14ac:dyDescent="0.35">
      <c r="P469" s="80"/>
      <c r="AC469" s="80"/>
      <c r="AP469" s="80"/>
      <c r="BC469" s="80"/>
      <c r="BP469" s="80"/>
      <c r="CC469" s="80"/>
      <c r="CP469" s="80"/>
    </row>
    <row r="470" spans="16:94" s="11" customFormat="1" x14ac:dyDescent="0.35">
      <c r="P470" s="80"/>
      <c r="AC470" s="80"/>
      <c r="AP470" s="80"/>
      <c r="BC470" s="80"/>
      <c r="BP470" s="80"/>
      <c r="CC470" s="80"/>
      <c r="CP470" s="80"/>
    </row>
    <row r="471" spans="16:94" s="11" customFormat="1" x14ac:dyDescent="0.35">
      <c r="P471" s="80"/>
      <c r="AC471" s="80"/>
      <c r="AP471" s="80"/>
      <c r="BC471" s="80"/>
      <c r="BP471" s="80"/>
      <c r="CC471" s="80"/>
      <c r="CP471" s="80"/>
    </row>
    <row r="472" spans="16:94" s="11" customFormat="1" x14ac:dyDescent="0.35">
      <c r="P472" s="80"/>
      <c r="AC472" s="80"/>
      <c r="AP472" s="80"/>
      <c r="BC472" s="80"/>
      <c r="BP472" s="80"/>
      <c r="CC472" s="80"/>
      <c r="CP472" s="80"/>
    </row>
    <row r="473" spans="16:94" s="11" customFormat="1" x14ac:dyDescent="0.35">
      <c r="P473" s="80"/>
      <c r="AC473" s="80"/>
      <c r="AP473" s="80"/>
      <c r="BC473" s="80"/>
      <c r="BP473" s="80"/>
      <c r="CC473" s="80"/>
      <c r="CP473" s="80"/>
    </row>
    <row r="474" spans="16:94" s="11" customFormat="1" x14ac:dyDescent="0.35">
      <c r="P474" s="80"/>
      <c r="AC474" s="80"/>
      <c r="AP474" s="80"/>
      <c r="BC474" s="80"/>
      <c r="BP474" s="80"/>
      <c r="CC474" s="80"/>
      <c r="CP474" s="80"/>
    </row>
    <row r="475" spans="16:94" s="11" customFormat="1" x14ac:dyDescent="0.35">
      <c r="P475" s="80"/>
      <c r="AC475" s="80"/>
      <c r="AP475" s="80"/>
      <c r="BC475" s="80"/>
      <c r="BP475" s="80"/>
      <c r="CC475" s="80"/>
      <c r="CP475" s="80"/>
    </row>
    <row r="476" spans="16:94" s="11" customFormat="1" x14ac:dyDescent="0.35">
      <c r="P476" s="80"/>
      <c r="AC476" s="80"/>
      <c r="AP476" s="80"/>
      <c r="BC476" s="80"/>
      <c r="BP476" s="80"/>
      <c r="CC476" s="80"/>
      <c r="CP476" s="80"/>
    </row>
    <row r="477" spans="16:94" s="11" customFormat="1" x14ac:dyDescent="0.35">
      <c r="P477" s="80"/>
      <c r="AC477" s="80"/>
      <c r="AP477" s="80"/>
      <c r="BC477" s="80"/>
      <c r="BP477" s="80"/>
      <c r="CC477" s="80"/>
      <c r="CP477" s="80"/>
    </row>
    <row r="478" spans="16:94" s="11" customFormat="1" x14ac:dyDescent="0.35">
      <c r="P478" s="80"/>
      <c r="AC478" s="80"/>
      <c r="AP478" s="80"/>
      <c r="BC478" s="80"/>
      <c r="BP478" s="80"/>
      <c r="CC478" s="80"/>
      <c r="CP478" s="80"/>
    </row>
    <row r="479" spans="16:94" s="11" customFormat="1" x14ac:dyDescent="0.35">
      <c r="P479" s="80"/>
      <c r="AC479" s="80"/>
      <c r="AP479" s="80"/>
      <c r="BC479" s="80"/>
      <c r="BP479" s="80"/>
      <c r="CC479" s="80"/>
      <c r="CP479" s="80"/>
    </row>
    <row r="480" spans="16:94" s="11" customFormat="1" x14ac:dyDescent="0.35">
      <c r="P480" s="80"/>
      <c r="AC480" s="80"/>
      <c r="AP480" s="80"/>
      <c r="BC480" s="80"/>
      <c r="BP480" s="80"/>
      <c r="CC480" s="80"/>
      <c r="CP480" s="80"/>
    </row>
    <row r="481" spans="16:94" s="11" customFormat="1" x14ac:dyDescent="0.35">
      <c r="P481" s="80"/>
      <c r="AC481" s="80"/>
      <c r="AP481" s="80"/>
      <c r="BC481" s="80"/>
      <c r="BP481" s="80"/>
      <c r="CC481" s="80"/>
      <c r="CP481" s="80"/>
    </row>
    <row r="482" spans="16:94" s="11" customFormat="1" x14ac:dyDescent="0.35">
      <c r="P482" s="80"/>
      <c r="AC482" s="80"/>
      <c r="AP482" s="80"/>
      <c r="BC482" s="80"/>
      <c r="BP482" s="80"/>
      <c r="CC482" s="80"/>
      <c r="CP482" s="80"/>
    </row>
    <row r="483" spans="16:94" s="11" customFormat="1" x14ac:dyDescent="0.35">
      <c r="P483" s="80"/>
      <c r="AC483" s="80"/>
      <c r="AP483" s="80"/>
      <c r="BC483" s="80"/>
      <c r="BP483" s="80"/>
      <c r="CC483" s="80"/>
      <c r="CP483" s="80"/>
    </row>
    <row r="484" spans="16:94" s="11" customFormat="1" x14ac:dyDescent="0.35">
      <c r="P484" s="80"/>
      <c r="AC484" s="80"/>
      <c r="AP484" s="80"/>
      <c r="BC484" s="80"/>
      <c r="BP484" s="80"/>
      <c r="CC484" s="80"/>
      <c r="CP484" s="80"/>
    </row>
    <row r="485" spans="16:94" s="11" customFormat="1" x14ac:dyDescent="0.35">
      <c r="P485" s="80"/>
      <c r="AC485" s="80"/>
      <c r="AP485" s="80"/>
      <c r="BC485" s="80"/>
      <c r="BP485" s="80"/>
      <c r="CC485" s="80"/>
      <c r="CP485" s="80"/>
    </row>
    <row r="486" spans="16:94" s="11" customFormat="1" x14ac:dyDescent="0.35">
      <c r="P486" s="80"/>
      <c r="AC486" s="80"/>
      <c r="AP486" s="80"/>
      <c r="BC486" s="80"/>
      <c r="BP486" s="80"/>
      <c r="CC486" s="80"/>
      <c r="CP486" s="80"/>
    </row>
    <row r="487" spans="16:94" s="11" customFormat="1" x14ac:dyDescent="0.35">
      <c r="P487" s="80"/>
      <c r="AC487" s="80"/>
      <c r="AP487" s="80"/>
      <c r="BC487" s="80"/>
      <c r="BP487" s="80"/>
      <c r="CC487" s="80"/>
      <c r="CP487" s="80"/>
    </row>
    <row r="488" spans="16:94" s="11" customFormat="1" x14ac:dyDescent="0.35">
      <c r="P488" s="80"/>
      <c r="AC488" s="80"/>
      <c r="AP488" s="80"/>
      <c r="BC488" s="80"/>
      <c r="BP488" s="80"/>
      <c r="CC488" s="80"/>
      <c r="CP488" s="80"/>
    </row>
    <row r="489" spans="16:94" s="11" customFormat="1" x14ac:dyDescent="0.35">
      <c r="P489" s="80"/>
      <c r="AC489" s="80"/>
      <c r="AP489" s="80"/>
      <c r="BC489" s="80"/>
      <c r="BP489" s="80"/>
      <c r="CC489" s="80"/>
      <c r="CP489" s="80"/>
    </row>
    <row r="490" spans="16:94" s="11" customFormat="1" x14ac:dyDescent="0.35">
      <c r="P490" s="80"/>
      <c r="AC490" s="80"/>
      <c r="AP490" s="80"/>
      <c r="BC490" s="80"/>
      <c r="BP490" s="80"/>
      <c r="CC490" s="80"/>
      <c r="CP490" s="80"/>
    </row>
    <row r="491" spans="16:94" s="11" customFormat="1" x14ac:dyDescent="0.35">
      <c r="P491" s="80"/>
      <c r="AC491" s="80"/>
      <c r="AP491" s="80"/>
      <c r="BC491" s="80"/>
      <c r="BP491" s="80"/>
      <c r="CC491" s="80"/>
      <c r="CP491" s="80"/>
    </row>
    <row r="492" spans="16:94" s="11" customFormat="1" x14ac:dyDescent="0.35">
      <c r="P492" s="80"/>
      <c r="AC492" s="80"/>
      <c r="AP492" s="80"/>
      <c r="BC492" s="80"/>
      <c r="BP492" s="80"/>
      <c r="CC492" s="80"/>
      <c r="CP492" s="80"/>
    </row>
    <row r="493" spans="16:94" s="11" customFormat="1" x14ac:dyDescent="0.35">
      <c r="P493" s="80"/>
      <c r="AC493" s="80"/>
      <c r="AP493" s="80"/>
      <c r="BC493" s="80"/>
      <c r="BP493" s="80"/>
      <c r="CC493" s="80"/>
      <c r="CP493" s="80"/>
    </row>
    <row r="494" spans="16:94" s="11" customFormat="1" x14ac:dyDescent="0.35">
      <c r="P494" s="80"/>
      <c r="AC494" s="80"/>
      <c r="AP494" s="80"/>
      <c r="BC494" s="80"/>
      <c r="BP494" s="80"/>
      <c r="CC494" s="80"/>
      <c r="CP494" s="80"/>
    </row>
    <row r="495" spans="16:94" s="11" customFormat="1" x14ac:dyDescent="0.35">
      <c r="P495" s="80"/>
      <c r="AC495" s="80"/>
      <c r="AP495" s="80"/>
      <c r="BC495" s="80"/>
      <c r="BP495" s="80"/>
      <c r="CC495" s="80"/>
      <c r="CP495" s="80"/>
    </row>
    <row r="496" spans="16:94" s="11" customFormat="1" x14ac:dyDescent="0.35">
      <c r="P496" s="80"/>
      <c r="AC496" s="80"/>
      <c r="AP496" s="80"/>
      <c r="BC496" s="80"/>
      <c r="BP496" s="80"/>
      <c r="CC496" s="80"/>
      <c r="CP496" s="80"/>
    </row>
    <row r="497" spans="16:94" s="11" customFormat="1" x14ac:dyDescent="0.35">
      <c r="P497" s="80"/>
      <c r="AC497" s="80"/>
      <c r="AP497" s="80"/>
      <c r="BC497" s="80"/>
      <c r="BP497" s="80"/>
      <c r="CC497" s="80"/>
      <c r="CP497" s="80"/>
    </row>
    <row r="498" spans="16:94" s="11" customFormat="1" x14ac:dyDescent="0.35">
      <c r="P498" s="80"/>
      <c r="AC498" s="80"/>
      <c r="AP498" s="80"/>
      <c r="BC498" s="80"/>
      <c r="BP498" s="80"/>
      <c r="CC498" s="80"/>
      <c r="CP498" s="80"/>
    </row>
    <row r="499" spans="16:94" s="11" customFormat="1" x14ac:dyDescent="0.35">
      <c r="P499" s="80"/>
      <c r="AC499" s="80"/>
      <c r="AP499" s="80"/>
      <c r="BC499" s="80"/>
      <c r="BP499" s="80"/>
      <c r="CC499" s="80"/>
      <c r="CP499" s="80"/>
    </row>
    <row r="500" spans="16:94" s="11" customFormat="1" x14ac:dyDescent="0.35">
      <c r="P500" s="80"/>
      <c r="AC500" s="80"/>
      <c r="AP500" s="80"/>
      <c r="BC500" s="80"/>
      <c r="BP500" s="80"/>
      <c r="CC500" s="80"/>
      <c r="CP500" s="80"/>
    </row>
    <row r="501" spans="16:94" s="11" customFormat="1" x14ac:dyDescent="0.35">
      <c r="P501" s="80"/>
      <c r="AC501" s="80"/>
      <c r="AP501" s="80"/>
      <c r="BC501" s="80"/>
      <c r="BP501" s="80"/>
      <c r="CC501" s="80"/>
      <c r="CP501" s="80"/>
    </row>
    <row r="502" spans="16:94" s="11" customFormat="1" x14ac:dyDescent="0.35">
      <c r="P502" s="80"/>
      <c r="AC502" s="80"/>
      <c r="AP502" s="80"/>
      <c r="BC502" s="80"/>
      <c r="BP502" s="80"/>
      <c r="CC502" s="80"/>
      <c r="CP502" s="80"/>
    </row>
    <row r="503" spans="16:94" s="11" customFormat="1" x14ac:dyDescent="0.35">
      <c r="P503" s="80"/>
      <c r="AC503" s="80"/>
      <c r="AP503" s="80"/>
      <c r="BC503" s="80"/>
      <c r="BP503" s="80"/>
      <c r="CC503" s="80"/>
      <c r="CP503" s="80"/>
    </row>
    <row r="504" spans="16:94" s="11" customFormat="1" x14ac:dyDescent="0.35">
      <c r="P504" s="80"/>
      <c r="AC504" s="80"/>
      <c r="AP504" s="80"/>
      <c r="BC504" s="80"/>
      <c r="BP504" s="80"/>
      <c r="CC504" s="80"/>
      <c r="CP504" s="80"/>
    </row>
    <row r="505" spans="16:94" s="11" customFormat="1" x14ac:dyDescent="0.35">
      <c r="P505" s="80"/>
      <c r="AC505" s="80"/>
      <c r="AP505" s="80"/>
      <c r="BC505" s="80"/>
      <c r="BP505" s="80"/>
      <c r="CC505" s="80"/>
      <c r="CP505" s="80"/>
    </row>
    <row r="506" spans="16:94" s="11" customFormat="1" x14ac:dyDescent="0.35">
      <c r="P506" s="80"/>
      <c r="AC506" s="80"/>
      <c r="AP506" s="80"/>
      <c r="BC506" s="80"/>
      <c r="BP506" s="80"/>
      <c r="CC506" s="80"/>
      <c r="CP506" s="80"/>
    </row>
    <row r="507" spans="16:94" s="11" customFormat="1" x14ac:dyDescent="0.35">
      <c r="P507" s="80"/>
      <c r="AC507" s="80"/>
      <c r="AP507" s="80"/>
      <c r="BC507" s="80"/>
      <c r="BP507" s="80"/>
      <c r="CC507" s="80"/>
      <c r="CP507" s="80"/>
    </row>
    <row r="508" spans="16:94" s="11" customFormat="1" x14ac:dyDescent="0.35">
      <c r="P508" s="80"/>
      <c r="AC508" s="80"/>
      <c r="AP508" s="80"/>
      <c r="BC508" s="80"/>
      <c r="BP508" s="80"/>
      <c r="CC508" s="80"/>
      <c r="CP508" s="80"/>
    </row>
    <row r="509" spans="16:94" s="11" customFormat="1" x14ac:dyDescent="0.35">
      <c r="P509" s="80"/>
      <c r="AC509" s="80"/>
      <c r="AP509" s="80"/>
      <c r="BC509" s="80"/>
      <c r="BP509" s="80"/>
      <c r="CC509" s="80"/>
      <c r="CP509" s="80"/>
    </row>
    <row r="510" spans="16:94" s="11" customFormat="1" x14ac:dyDescent="0.35">
      <c r="P510" s="80"/>
      <c r="AC510" s="80"/>
      <c r="AP510" s="80"/>
      <c r="BC510" s="80"/>
      <c r="BP510" s="80"/>
      <c r="CC510" s="80"/>
      <c r="CP510" s="80"/>
    </row>
    <row r="511" spans="16:94" s="11" customFormat="1" x14ac:dyDescent="0.35">
      <c r="P511" s="80"/>
      <c r="AC511" s="80"/>
      <c r="AP511" s="80"/>
      <c r="BC511" s="80"/>
      <c r="BP511" s="80"/>
      <c r="CC511" s="80"/>
      <c r="CP511" s="80"/>
    </row>
    <row r="512" spans="16:94" s="11" customFormat="1" x14ac:dyDescent="0.35">
      <c r="P512" s="80"/>
      <c r="AC512" s="80"/>
      <c r="AP512" s="80"/>
      <c r="BC512" s="80"/>
      <c r="BP512" s="80"/>
      <c r="CC512" s="80"/>
      <c r="CP512" s="80"/>
    </row>
    <row r="513" spans="16:94" s="11" customFormat="1" x14ac:dyDescent="0.35">
      <c r="P513" s="80"/>
      <c r="AC513" s="80"/>
      <c r="AP513" s="80"/>
      <c r="BC513" s="80"/>
      <c r="BP513" s="80"/>
      <c r="CC513" s="80"/>
      <c r="CP513" s="80"/>
    </row>
    <row r="514" spans="16:94" s="11" customFormat="1" x14ac:dyDescent="0.35">
      <c r="P514" s="80"/>
      <c r="AC514" s="80"/>
      <c r="AP514" s="80"/>
      <c r="BC514" s="80"/>
      <c r="BP514" s="80"/>
      <c r="CC514" s="80"/>
      <c r="CP514" s="80"/>
    </row>
    <row r="515" spans="16:94" s="11" customFormat="1" x14ac:dyDescent="0.35">
      <c r="P515" s="80"/>
      <c r="AC515" s="80"/>
      <c r="AP515" s="80"/>
      <c r="BC515" s="80"/>
      <c r="BP515" s="80"/>
      <c r="CC515" s="80"/>
      <c r="CP515" s="80"/>
    </row>
    <row r="516" spans="16:94" s="11" customFormat="1" x14ac:dyDescent="0.35">
      <c r="P516" s="80"/>
      <c r="AC516" s="80"/>
      <c r="AP516" s="80"/>
      <c r="BC516" s="80"/>
      <c r="BP516" s="80"/>
      <c r="CC516" s="80"/>
      <c r="CP516" s="80"/>
    </row>
    <row r="517" spans="16:94" s="11" customFormat="1" x14ac:dyDescent="0.35">
      <c r="P517" s="80"/>
      <c r="AC517" s="80"/>
      <c r="AP517" s="80"/>
      <c r="BC517" s="80"/>
      <c r="BP517" s="80"/>
      <c r="CC517" s="80"/>
      <c r="CP517" s="80"/>
    </row>
    <row r="518" spans="16:94" s="11" customFormat="1" x14ac:dyDescent="0.35">
      <c r="P518" s="80"/>
      <c r="AC518" s="80"/>
      <c r="AP518" s="80"/>
      <c r="BC518" s="80"/>
      <c r="BP518" s="80"/>
      <c r="CC518" s="80"/>
      <c r="CP518" s="80"/>
    </row>
    <row r="519" spans="16:94" s="11" customFormat="1" x14ac:dyDescent="0.35">
      <c r="P519" s="80"/>
      <c r="AC519" s="80"/>
      <c r="AP519" s="80"/>
      <c r="BC519" s="80"/>
      <c r="BP519" s="80"/>
      <c r="CC519" s="80"/>
      <c r="CP519" s="80"/>
    </row>
    <row r="520" spans="16:94" s="11" customFormat="1" x14ac:dyDescent="0.35">
      <c r="P520" s="80"/>
      <c r="AC520" s="80"/>
      <c r="AP520" s="80"/>
      <c r="BC520" s="80"/>
      <c r="BP520" s="80"/>
      <c r="CC520" s="80"/>
      <c r="CP520" s="80"/>
    </row>
    <row r="521" spans="16:94" s="11" customFormat="1" x14ac:dyDescent="0.35">
      <c r="P521" s="80"/>
      <c r="AC521" s="80"/>
      <c r="AP521" s="80"/>
      <c r="BC521" s="80"/>
      <c r="BP521" s="80"/>
      <c r="CC521" s="80"/>
      <c r="CP521" s="80"/>
    </row>
    <row r="522" spans="16:94" s="11" customFormat="1" x14ac:dyDescent="0.35">
      <c r="P522" s="80"/>
      <c r="AC522" s="80"/>
      <c r="AP522" s="80"/>
      <c r="BC522" s="80"/>
      <c r="BP522" s="80"/>
      <c r="CC522" s="80"/>
      <c r="CP522" s="80"/>
    </row>
    <row r="523" spans="16:94" s="11" customFormat="1" x14ac:dyDescent="0.35">
      <c r="P523" s="80"/>
      <c r="AC523" s="80"/>
      <c r="AP523" s="80"/>
      <c r="BC523" s="80"/>
      <c r="BP523" s="80"/>
      <c r="CC523" s="80"/>
      <c r="CP523" s="80"/>
    </row>
    <row r="524" spans="16:94" s="11" customFormat="1" x14ac:dyDescent="0.35">
      <c r="P524" s="80"/>
      <c r="AC524" s="80"/>
      <c r="AP524" s="80"/>
      <c r="BC524" s="80"/>
      <c r="BP524" s="80"/>
      <c r="CC524" s="80"/>
      <c r="CP524" s="80"/>
    </row>
    <row r="525" spans="16:94" s="11" customFormat="1" x14ac:dyDescent="0.35">
      <c r="P525" s="80"/>
      <c r="AC525" s="80"/>
      <c r="AP525" s="80"/>
      <c r="BC525" s="80"/>
      <c r="BP525" s="80"/>
      <c r="CC525" s="80"/>
      <c r="CP525" s="80"/>
    </row>
    <row r="526" spans="16:94" s="11" customFormat="1" x14ac:dyDescent="0.35">
      <c r="P526" s="80"/>
      <c r="AC526" s="80"/>
      <c r="AP526" s="80"/>
      <c r="BC526" s="80"/>
      <c r="BP526" s="80"/>
      <c r="CC526" s="80"/>
      <c r="CP526" s="80"/>
    </row>
    <row r="527" spans="16:94" s="11" customFormat="1" x14ac:dyDescent="0.35">
      <c r="P527" s="80"/>
      <c r="AC527" s="80"/>
      <c r="AP527" s="80"/>
      <c r="BC527" s="80"/>
      <c r="BP527" s="80"/>
      <c r="CC527" s="80"/>
      <c r="CP527" s="80"/>
    </row>
    <row r="528" spans="16:94" s="11" customFormat="1" x14ac:dyDescent="0.35">
      <c r="P528" s="80"/>
      <c r="AC528" s="80"/>
      <c r="AP528" s="80"/>
      <c r="BC528" s="80"/>
      <c r="BP528" s="80"/>
      <c r="CC528" s="80"/>
      <c r="CP528" s="80"/>
    </row>
    <row r="529" spans="16:94" s="11" customFormat="1" x14ac:dyDescent="0.35">
      <c r="P529" s="80"/>
      <c r="AC529" s="80"/>
      <c r="AP529" s="80"/>
      <c r="BC529" s="80"/>
      <c r="BP529" s="80"/>
      <c r="CC529" s="80"/>
      <c r="CP529" s="80"/>
    </row>
    <row r="530" spans="16:94" s="11" customFormat="1" x14ac:dyDescent="0.35">
      <c r="P530" s="80"/>
      <c r="AC530" s="80"/>
      <c r="AP530" s="80"/>
      <c r="BC530" s="80"/>
      <c r="BP530" s="80"/>
      <c r="CC530" s="80"/>
      <c r="CP530" s="80"/>
    </row>
    <row r="531" spans="16:94" s="11" customFormat="1" x14ac:dyDescent="0.35">
      <c r="P531" s="80"/>
      <c r="AC531" s="80"/>
      <c r="AP531" s="80"/>
      <c r="BC531" s="80"/>
      <c r="BP531" s="80"/>
      <c r="CC531" s="80"/>
      <c r="CP531" s="80"/>
    </row>
    <row r="532" spans="16:94" s="11" customFormat="1" x14ac:dyDescent="0.35">
      <c r="P532" s="80"/>
      <c r="AC532" s="80"/>
      <c r="AP532" s="80"/>
      <c r="BC532" s="80"/>
      <c r="BP532" s="80"/>
      <c r="CC532" s="80"/>
      <c r="CP532" s="80"/>
    </row>
    <row r="533" spans="16:94" s="11" customFormat="1" x14ac:dyDescent="0.35">
      <c r="P533" s="80"/>
      <c r="AC533" s="80"/>
      <c r="AP533" s="80"/>
      <c r="BC533" s="80"/>
      <c r="BP533" s="80"/>
      <c r="CC533" s="80"/>
      <c r="CP533" s="80"/>
    </row>
    <row r="534" spans="16:94" s="11" customFormat="1" x14ac:dyDescent="0.35">
      <c r="P534" s="80"/>
      <c r="AC534" s="80"/>
      <c r="AP534" s="80"/>
      <c r="BC534" s="80"/>
      <c r="BP534" s="80"/>
      <c r="CC534" s="80"/>
      <c r="CP534" s="80"/>
    </row>
    <row r="535" spans="16:94" s="11" customFormat="1" x14ac:dyDescent="0.35">
      <c r="P535" s="80"/>
      <c r="AC535" s="80"/>
      <c r="AP535" s="80"/>
      <c r="BC535" s="80"/>
      <c r="BP535" s="80"/>
      <c r="CC535" s="80"/>
      <c r="CP535" s="80"/>
    </row>
    <row r="536" spans="16:94" s="11" customFormat="1" x14ac:dyDescent="0.35">
      <c r="P536" s="80"/>
      <c r="AC536" s="80"/>
      <c r="AP536" s="80"/>
      <c r="BC536" s="80"/>
      <c r="BP536" s="80"/>
      <c r="CC536" s="80"/>
      <c r="CP536" s="80"/>
    </row>
    <row r="537" spans="16:94" s="11" customFormat="1" x14ac:dyDescent="0.35">
      <c r="P537" s="80"/>
      <c r="AC537" s="80"/>
      <c r="AP537" s="80"/>
      <c r="BC537" s="80"/>
      <c r="BP537" s="80"/>
      <c r="CC537" s="80"/>
      <c r="CP537" s="80"/>
    </row>
    <row r="538" spans="16:94" s="11" customFormat="1" x14ac:dyDescent="0.35">
      <c r="P538" s="80"/>
      <c r="AC538" s="80"/>
      <c r="AP538" s="80"/>
      <c r="BC538" s="80"/>
      <c r="BP538" s="80"/>
      <c r="CC538" s="80"/>
      <c r="CP538" s="80"/>
    </row>
    <row r="539" spans="16:94" s="11" customFormat="1" x14ac:dyDescent="0.35">
      <c r="P539" s="80"/>
      <c r="AC539" s="80"/>
      <c r="AP539" s="80"/>
      <c r="BC539" s="80"/>
      <c r="BP539" s="80"/>
      <c r="CC539" s="80"/>
      <c r="CP539" s="80"/>
    </row>
    <row r="540" spans="16:94" s="11" customFormat="1" x14ac:dyDescent="0.35">
      <c r="P540" s="80"/>
      <c r="AC540" s="80"/>
      <c r="AP540" s="80"/>
      <c r="BC540" s="80"/>
      <c r="BP540" s="80"/>
      <c r="CC540" s="80"/>
      <c r="CP540" s="80"/>
    </row>
    <row r="541" spans="16:94" s="11" customFormat="1" x14ac:dyDescent="0.35">
      <c r="P541" s="80"/>
      <c r="AC541" s="80"/>
      <c r="AP541" s="80"/>
      <c r="BC541" s="80"/>
      <c r="BP541" s="80"/>
      <c r="CC541" s="80"/>
      <c r="CP541" s="80"/>
    </row>
    <row r="542" spans="16:94" s="11" customFormat="1" x14ac:dyDescent="0.35">
      <c r="P542" s="80"/>
      <c r="AC542" s="80"/>
      <c r="AP542" s="80"/>
      <c r="BC542" s="80"/>
      <c r="BP542" s="80"/>
      <c r="CC542" s="80"/>
      <c r="CP542" s="80"/>
    </row>
    <row r="543" spans="16:94" s="11" customFormat="1" x14ac:dyDescent="0.35">
      <c r="P543" s="80"/>
      <c r="AC543" s="80"/>
      <c r="AP543" s="80"/>
      <c r="BC543" s="80"/>
      <c r="BP543" s="80"/>
      <c r="CC543" s="80"/>
      <c r="CP543" s="80"/>
    </row>
    <row r="544" spans="16:94" s="11" customFormat="1" x14ac:dyDescent="0.35">
      <c r="P544" s="80"/>
      <c r="AC544" s="80"/>
      <c r="AP544" s="80"/>
      <c r="BC544" s="80"/>
      <c r="BP544" s="80"/>
      <c r="CC544" s="80"/>
      <c r="CP544" s="80"/>
    </row>
    <row r="545" spans="16:94" s="11" customFormat="1" x14ac:dyDescent="0.35">
      <c r="P545" s="80"/>
      <c r="AC545" s="80"/>
      <c r="AP545" s="80"/>
      <c r="BC545" s="80"/>
      <c r="BP545" s="80"/>
      <c r="CC545" s="80"/>
      <c r="CP545" s="80"/>
    </row>
    <row r="546" spans="16:94" s="11" customFormat="1" x14ac:dyDescent="0.35">
      <c r="P546" s="80"/>
      <c r="AC546" s="80"/>
      <c r="AP546" s="80"/>
      <c r="BC546" s="80"/>
      <c r="BP546" s="80"/>
      <c r="CC546" s="80"/>
      <c r="CP546" s="80"/>
    </row>
    <row r="547" spans="16:94" s="11" customFormat="1" x14ac:dyDescent="0.35">
      <c r="P547" s="80"/>
      <c r="AC547" s="80"/>
      <c r="AP547" s="80"/>
      <c r="BC547" s="80"/>
      <c r="BP547" s="80"/>
      <c r="CC547" s="80"/>
      <c r="CP547" s="80"/>
    </row>
    <row r="548" spans="16:94" s="11" customFormat="1" x14ac:dyDescent="0.35">
      <c r="P548" s="80"/>
      <c r="AC548" s="80"/>
      <c r="AP548" s="80"/>
      <c r="BC548" s="80"/>
      <c r="BP548" s="80"/>
      <c r="CC548" s="80"/>
      <c r="CP548" s="80"/>
    </row>
    <row r="549" spans="16:94" s="11" customFormat="1" x14ac:dyDescent="0.35">
      <c r="P549" s="80"/>
      <c r="AC549" s="80"/>
      <c r="AP549" s="80"/>
      <c r="BC549" s="80"/>
      <c r="BP549" s="80"/>
      <c r="CC549" s="80"/>
      <c r="CP549" s="80"/>
    </row>
    <row r="550" spans="16:94" s="11" customFormat="1" x14ac:dyDescent="0.35">
      <c r="P550" s="80"/>
      <c r="AC550" s="80"/>
      <c r="AP550" s="80"/>
      <c r="BC550" s="80"/>
      <c r="BP550" s="80"/>
      <c r="CC550" s="80"/>
      <c r="CP550" s="80"/>
    </row>
    <row r="551" spans="16:94" s="11" customFormat="1" x14ac:dyDescent="0.35">
      <c r="P551" s="80"/>
      <c r="AC551" s="80"/>
      <c r="AP551" s="80"/>
      <c r="BC551" s="80"/>
      <c r="BP551" s="80"/>
      <c r="CC551" s="80"/>
      <c r="CP551" s="80"/>
    </row>
    <row r="552" spans="16:94" s="11" customFormat="1" x14ac:dyDescent="0.35">
      <c r="P552" s="80"/>
      <c r="AC552" s="80"/>
      <c r="AP552" s="80"/>
      <c r="BC552" s="80"/>
      <c r="BP552" s="80"/>
      <c r="CC552" s="80"/>
      <c r="CP552" s="80"/>
    </row>
    <row r="553" spans="16:94" s="11" customFormat="1" x14ac:dyDescent="0.35">
      <c r="P553" s="80"/>
      <c r="AC553" s="80"/>
      <c r="AP553" s="80"/>
      <c r="BC553" s="80"/>
      <c r="BP553" s="80"/>
      <c r="CC553" s="80"/>
      <c r="CP553" s="80"/>
    </row>
    <row r="554" spans="16:94" s="11" customFormat="1" x14ac:dyDescent="0.35">
      <c r="P554" s="80"/>
      <c r="AC554" s="80"/>
      <c r="AP554" s="80"/>
      <c r="BC554" s="80"/>
      <c r="BP554" s="80"/>
      <c r="CC554" s="80"/>
      <c r="CP554" s="80"/>
    </row>
    <row r="555" spans="16:94" s="11" customFormat="1" x14ac:dyDescent="0.35">
      <c r="P555" s="80"/>
      <c r="AC555" s="80"/>
      <c r="AP555" s="80"/>
      <c r="BC555" s="80"/>
      <c r="BP555" s="80"/>
      <c r="CC555" s="80"/>
      <c r="CP555" s="80"/>
    </row>
    <row r="556" spans="16:94" s="11" customFormat="1" x14ac:dyDescent="0.35">
      <c r="P556" s="80"/>
      <c r="AC556" s="80"/>
      <c r="AP556" s="80"/>
      <c r="BC556" s="80"/>
      <c r="BP556" s="80"/>
      <c r="CC556" s="80"/>
      <c r="CP556" s="80"/>
    </row>
    <row r="557" spans="16:94" s="11" customFormat="1" x14ac:dyDescent="0.35">
      <c r="P557" s="80"/>
      <c r="AC557" s="80"/>
      <c r="AP557" s="80"/>
      <c r="BC557" s="80"/>
      <c r="BP557" s="80"/>
      <c r="CC557" s="80"/>
      <c r="CP557" s="80"/>
    </row>
    <row r="558" spans="16:94" s="11" customFormat="1" x14ac:dyDescent="0.35">
      <c r="P558" s="80"/>
      <c r="AC558" s="80"/>
      <c r="AP558" s="80"/>
      <c r="BC558" s="80"/>
      <c r="BP558" s="80"/>
      <c r="CC558" s="80"/>
      <c r="CP558" s="80"/>
    </row>
    <row r="559" spans="16:94" s="11" customFormat="1" x14ac:dyDescent="0.35">
      <c r="P559" s="80"/>
      <c r="AC559" s="80"/>
      <c r="AP559" s="80"/>
      <c r="BC559" s="80"/>
      <c r="BP559" s="80"/>
      <c r="CC559" s="80"/>
      <c r="CP559" s="80"/>
    </row>
    <row r="560" spans="16:94" s="11" customFormat="1" x14ac:dyDescent="0.35">
      <c r="P560" s="80"/>
      <c r="AC560" s="80"/>
      <c r="AP560" s="80"/>
      <c r="BC560" s="80"/>
      <c r="BP560" s="80"/>
      <c r="CC560" s="80"/>
      <c r="CP560" s="80"/>
    </row>
    <row r="561" spans="16:94" s="11" customFormat="1" x14ac:dyDescent="0.35">
      <c r="P561" s="80"/>
      <c r="AC561" s="80"/>
      <c r="AP561" s="80"/>
      <c r="BC561" s="80"/>
      <c r="BP561" s="80"/>
      <c r="CC561" s="80"/>
      <c r="CP561" s="80"/>
    </row>
    <row r="562" spans="16:94" s="11" customFormat="1" x14ac:dyDescent="0.35">
      <c r="P562" s="80"/>
      <c r="AC562" s="80"/>
      <c r="AP562" s="80"/>
      <c r="BC562" s="80"/>
      <c r="BP562" s="80"/>
      <c r="CC562" s="80"/>
      <c r="CP562" s="80"/>
    </row>
    <row r="563" spans="16:94" s="11" customFormat="1" x14ac:dyDescent="0.35">
      <c r="P563" s="80"/>
      <c r="AC563" s="80"/>
      <c r="AP563" s="80"/>
      <c r="BC563" s="80"/>
      <c r="BP563" s="80"/>
      <c r="CC563" s="80"/>
      <c r="CP563" s="80"/>
    </row>
    <row r="564" spans="16:94" s="11" customFormat="1" x14ac:dyDescent="0.35">
      <c r="P564" s="80"/>
      <c r="AC564" s="80"/>
      <c r="AP564" s="80"/>
      <c r="BC564" s="80"/>
      <c r="BP564" s="80"/>
      <c r="CC564" s="80"/>
      <c r="CP564" s="80"/>
    </row>
    <row r="565" spans="16:94" s="11" customFormat="1" x14ac:dyDescent="0.35">
      <c r="P565" s="80"/>
      <c r="AC565" s="80"/>
      <c r="AP565" s="80"/>
      <c r="BC565" s="80"/>
      <c r="BP565" s="80"/>
      <c r="CC565" s="80"/>
      <c r="CP565" s="80"/>
    </row>
    <row r="566" spans="16:94" s="11" customFormat="1" x14ac:dyDescent="0.35">
      <c r="P566" s="80"/>
      <c r="AC566" s="80"/>
      <c r="AP566" s="80"/>
      <c r="BC566" s="80"/>
      <c r="BP566" s="80"/>
      <c r="CC566" s="80"/>
      <c r="CP566" s="80"/>
    </row>
    <row r="567" spans="16:94" s="11" customFormat="1" x14ac:dyDescent="0.35">
      <c r="P567" s="80"/>
      <c r="AC567" s="80"/>
      <c r="AP567" s="80"/>
      <c r="BC567" s="80"/>
      <c r="BP567" s="80"/>
      <c r="CC567" s="80"/>
      <c r="CP567" s="80"/>
    </row>
    <row r="568" spans="16:94" s="11" customFormat="1" x14ac:dyDescent="0.35">
      <c r="P568" s="80"/>
      <c r="AC568" s="80"/>
      <c r="AP568" s="80"/>
      <c r="BC568" s="80"/>
      <c r="BP568" s="80"/>
      <c r="CC568" s="80"/>
      <c r="CP568" s="80"/>
    </row>
    <row r="569" spans="16:94" s="11" customFormat="1" x14ac:dyDescent="0.35">
      <c r="P569" s="80"/>
      <c r="AC569" s="80"/>
      <c r="AP569" s="80"/>
      <c r="BC569" s="80"/>
      <c r="BP569" s="80"/>
      <c r="CC569" s="80"/>
      <c r="CP569" s="80"/>
    </row>
    <row r="570" spans="16:94" s="11" customFormat="1" x14ac:dyDescent="0.35">
      <c r="P570" s="80"/>
      <c r="AC570" s="80"/>
      <c r="AP570" s="80"/>
      <c r="BC570" s="80"/>
      <c r="BP570" s="80"/>
      <c r="CC570" s="80"/>
      <c r="CP570" s="80"/>
    </row>
    <row r="571" spans="16:94" s="11" customFormat="1" x14ac:dyDescent="0.35">
      <c r="P571" s="80"/>
      <c r="AC571" s="80"/>
      <c r="AP571" s="80"/>
      <c r="BC571" s="80"/>
      <c r="BP571" s="80"/>
      <c r="CC571" s="80"/>
      <c r="CP571" s="80"/>
    </row>
    <row r="572" spans="16:94" s="11" customFormat="1" x14ac:dyDescent="0.35">
      <c r="P572" s="80"/>
      <c r="AC572" s="80"/>
      <c r="AP572" s="80"/>
      <c r="BC572" s="80"/>
      <c r="BP572" s="80"/>
      <c r="CC572" s="80"/>
      <c r="CP572" s="80"/>
    </row>
    <row r="573" spans="16:94" s="11" customFormat="1" x14ac:dyDescent="0.35">
      <c r="P573" s="80"/>
      <c r="AC573" s="80"/>
      <c r="AP573" s="80"/>
      <c r="BC573" s="80"/>
      <c r="BP573" s="80"/>
      <c r="CC573" s="80"/>
      <c r="CP573" s="80"/>
    </row>
    <row r="574" spans="16:94" s="11" customFormat="1" x14ac:dyDescent="0.35">
      <c r="P574" s="80"/>
      <c r="AC574" s="80"/>
      <c r="AP574" s="80"/>
      <c r="BC574" s="80"/>
      <c r="BP574" s="80"/>
      <c r="CC574" s="80"/>
      <c r="CP574" s="80"/>
    </row>
    <row r="575" spans="16:94" s="11" customFormat="1" x14ac:dyDescent="0.35">
      <c r="P575" s="80"/>
      <c r="AC575" s="80"/>
      <c r="AP575" s="80"/>
      <c r="BC575" s="80"/>
      <c r="BP575" s="80"/>
      <c r="CC575" s="80"/>
      <c r="CP575" s="80"/>
    </row>
    <row r="576" spans="16:94" s="11" customFormat="1" x14ac:dyDescent="0.35">
      <c r="P576" s="80"/>
      <c r="AC576" s="80"/>
      <c r="AP576" s="80"/>
      <c r="BC576" s="80"/>
      <c r="BP576" s="80"/>
      <c r="CC576" s="80"/>
      <c r="CP576" s="80"/>
    </row>
    <row r="577" spans="16:94" s="11" customFormat="1" x14ac:dyDescent="0.35">
      <c r="P577" s="80"/>
      <c r="AC577" s="80"/>
      <c r="AP577" s="80"/>
      <c r="BC577" s="80"/>
      <c r="BP577" s="80"/>
      <c r="CC577" s="80"/>
      <c r="CP577" s="80"/>
    </row>
    <row r="578" spans="16:94" s="11" customFormat="1" x14ac:dyDescent="0.35">
      <c r="P578" s="80"/>
      <c r="AC578" s="80"/>
      <c r="AP578" s="80"/>
      <c r="BC578" s="80"/>
      <c r="BP578" s="80"/>
      <c r="CC578" s="80"/>
      <c r="CP578" s="80"/>
    </row>
    <row r="579" spans="16:94" s="11" customFormat="1" x14ac:dyDescent="0.35">
      <c r="P579" s="80"/>
      <c r="AC579" s="80"/>
      <c r="AP579" s="80"/>
      <c r="BC579" s="80"/>
      <c r="BP579" s="80"/>
      <c r="CC579" s="80"/>
      <c r="CP579" s="80"/>
    </row>
    <row r="580" spans="16:94" s="11" customFormat="1" x14ac:dyDescent="0.35">
      <c r="P580" s="80"/>
      <c r="AC580" s="80"/>
      <c r="AP580" s="80"/>
      <c r="BC580" s="80"/>
      <c r="BP580" s="80"/>
      <c r="CC580" s="80"/>
      <c r="CP580" s="80"/>
    </row>
    <row r="581" spans="16:94" s="11" customFormat="1" x14ac:dyDescent="0.35">
      <c r="P581" s="80"/>
      <c r="AC581" s="80"/>
      <c r="AP581" s="80"/>
      <c r="BC581" s="80"/>
      <c r="BP581" s="80"/>
      <c r="CC581" s="80"/>
      <c r="CP581" s="80"/>
    </row>
    <row r="582" spans="16:94" s="11" customFormat="1" x14ac:dyDescent="0.35">
      <c r="P582" s="80"/>
      <c r="AC582" s="80"/>
      <c r="AP582" s="80"/>
      <c r="BC582" s="80"/>
      <c r="BP582" s="80"/>
      <c r="CC582" s="80"/>
      <c r="CP582" s="80"/>
    </row>
    <row r="583" spans="16:94" s="11" customFormat="1" x14ac:dyDescent="0.35">
      <c r="P583" s="80"/>
      <c r="AC583" s="80"/>
      <c r="AP583" s="80"/>
      <c r="BC583" s="80"/>
      <c r="BP583" s="80"/>
      <c r="CC583" s="80"/>
      <c r="CP583" s="80"/>
    </row>
    <row r="584" spans="16:94" s="11" customFormat="1" x14ac:dyDescent="0.35">
      <c r="P584" s="80"/>
      <c r="AC584" s="80"/>
      <c r="AP584" s="80"/>
      <c r="BC584" s="80"/>
      <c r="BP584" s="80"/>
      <c r="CC584" s="80"/>
      <c r="CP584" s="80"/>
    </row>
    <row r="585" spans="16:94" s="11" customFormat="1" x14ac:dyDescent="0.35">
      <c r="P585" s="80"/>
      <c r="AC585" s="80"/>
      <c r="AP585" s="80"/>
      <c r="BC585" s="80"/>
      <c r="BP585" s="80"/>
      <c r="CC585" s="80"/>
      <c r="CP585" s="80"/>
    </row>
    <row r="586" spans="16:94" s="11" customFormat="1" x14ac:dyDescent="0.35">
      <c r="P586" s="80"/>
      <c r="AC586" s="80"/>
      <c r="AP586" s="80"/>
      <c r="BC586" s="80"/>
      <c r="BP586" s="80"/>
      <c r="CC586" s="80"/>
      <c r="CP586" s="80"/>
    </row>
    <row r="587" spans="16:94" s="11" customFormat="1" x14ac:dyDescent="0.35">
      <c r="P587" s="80"/>
      <c r="AC587" s="80"/>
      <c r="AP587" s="80"/>
      <c r="BC587" s="80"/>
      <c r="BP587" s="80"/>
      <c r="CC587" s="80"/>
      <c r="CP587" s="80"/>
    </row>
    <row r="588" spans="16:94" s="11" customFormat="1" x14ac:dyDescent="0.35">
      <c r="P588" s="80"/>
      <c r="AC588" s="80"/>
      <c r="AP588" s="80"/>
      <c r="BC588" s="80"/>
      <c r="BP588" s="80"/>
      <c r="CC588" s="80"/>
      <c r="CP588" s="80"/>
    </row>
    <row r="589" spans="16:94" s="11" customFormat="1" x14ac:dyDescent="0.35">
      <c r="P589" s="80"/>
      <c r="AC589" s="80"/>
      <c r="AP589" s="80"/>
      <c r="BC589" s="80"/>
      <c r="BP589" s="80"/>
      <c r="CC589" s="80"/>
      <c r="CP589" s="80"/>
    </row>
    <row r="590" spans="16:94" s="11" customFormat="1" x14ac:dyDescent="0.35">
      <c r="P590" s="80"/>
      <c r="AC590" s="80"/>
      <c r="AP590" s="80"/>
      <c r="BC590" s="80"/>
      <c r="BP590" s="80"/>
      <c r="CC590" s="80"/>
      <c r="CP590" s="80"/>
    </row>
    <row r="591" spans="16:94" s="11" customFormat="1" x14ac:dyDescent="0.35">
      <c r="P591" s="80"/>
      <c r="AC591" s="80"/>
      <c r="AP591" s="80"/>
      <c r="BC591" s="80"/>
      <c r="BP591" s="80"/>
      <c r="CC591" s="80"/>
      <c r="CP591" s="80"/>
    </row>
    <row r="592" spans="16:94" s="11" customFormat="1" x14ac:dyDescent="0.35">
      <c r="P592" s="80"/>
      <c r="AC592" s="80"/>
      <c r="AP592" s="80"/>
      <c r="BC592" s="80"/>
      <c r="BP592" s="80"/>
      <c r="CC592" s="80"/>
      <c r="CP592" s="80"/>
    </row>
    <row r="593" spans="16:94" s="11" customFormat="1" x14ac:dyDescent="0.35">
      <c r="P593" s="80"/>
      <c r="AC593" s="80"/>
      <c r="AP593" s="80"/>
      <c r="BC593" s="80"/>
      <c r="BP593" s="80"/>
      <c r="CC593" s="80"/>
      <c r="CP593" s="80"/>
    </row>
    <row r="594" spans="16:94" s="11" customFormat="1" x14ac:dyDescent="0.35">
      <c r="P594" s="80"/>
      <c r="AC594" s="80"/>
      <c r="AP594" s="80"/>
      <c r="BC594" s="80"/>
      <c r="BP594" s="80"/>
      <c r="CC594" s="80"/>
      <c r="CP594" s="80"/>
    </row>
    <row r="595" spans="16:94" s="11" customFormat="1" x14ac:dyDescent="0.35">
      <c r="P595" s="80"/>
      <c r="AC595" s="80"/>
      <c r="AP595" s="80"/>
      <c r="BC595" s="80"/>
      <c r="BP595" s="80"/>
      <c r="CC595" s="80"/>
      <c r="CP595" s="80"/>
    </row>
    <row r="596" spans="16:94" s="11" customFormat="1" x14ac:dyDescent="0.35">
      <c r="P596" s="80"/>
      <c r="AC596" s="80"/>
      <c r="AP596" s="80"/>
      <c r="BC596" s="80"/>
      <c r="BP596" s="80"/>
      <c r="CC596" s="80"/>
      <c r="CP596" s="80"/>
    </row>
    <row r="597" spans="16:94" s="11" customFormat="1" x14ac:dyDescent="0.35">
      <c r="P597" s="80"/>
      <c r="AC597" s="80"/>
      <c r="AP597" s="80"/>
      <c r="BC597" s="80"/>
      <c r="BP597" s="80"/>
      <c r="CC597" s="80"/>
      <c r="CP597" s="80"/>
    </row>
    <row r="598" spans="16:94" s="11" customFormat="1" x14ac:dyDescent="0.35">
      <c r="P598" s="80"/>
      <c r="AC598" s="80"/>
      <c r="AP598" s="80"/>
      <c r="BC598" s="80"/>
      <c r="BP598" s="80"/>
      <c r="CC598" s="80"/>
      <c r="CP598" s="80"/>
    </row>
    <row r="599" spans="16:94" s="11" customFormat="1" x14ac:dyDescent="0.35">
      <c r="P599" s="80"/>
      <c r="AC599" s="80"/>
      <c r="AP599" s="80"/>
      <c r="BC599" s="80"/>
      <c r="BP599" s="80"/>
      <c r="CC599" s="80"/>
      <c r="CP599" s="80"/>
    </row>
    <row r="600" spans="16:94" s="11" customFormat="1" x14ac:dyDescent="0.35">
      <c r="P600" s="80"/>
      <c r="AC600" s="80"/>
      <c r="AP600" s="80"/>
      <c r="BC600" s="80"/>
      <c r="BP600" s="80"/>
      <c r="CC600" s="80"/>
      <c r="CP600" s="80"/>
    </row>
    <row r="601" spans="16:94" s="11" customFormat="1" x14ac:dyDescent="0.35">
      <c r="P601" s="80"/>
      <c r="AC601" s="80"/>
      <c r="AP601" s="80"/>
      <c r="BC601" s="80"/>
      <c r="BP601" s="80"/>
      <c r="CC601" s="80"/>
      <c r="CP601" s="80"/>
    </row>
    <row r="602" spans="16:94" s="11" customFormat="1" x14ac:dyDescent="0.35">
      <c r="P602" s="80"/>
      <c r="AC602" s="80"/>
      <c r="AP602" s="80"/>
      <c r="BC602" s="80"/>
      <c r="BP602" s="80"/>
      <c r="CC602" s="80"/>
      <c r="CP602" s="80"/>
    </row>
    <row r="603" spans="16:94" s="11" customFormat="1" x14ac:dyDescent="0.35">
      <c r="P603" s="80"/>
      <c r="AC603" s="80"/>
      <c r="AP603" s="80"/>
      <c r="BC603" s="80"/>
      <c r="BP603" s="80"/>
      <c r="CC603" s="80"/>
      <c r="CP603" s="80"/>
    </row>
    <row r="604" spans="16:94" s="11" customFormat="1" x14ac:dyDescent="0.35">
      <c r="P604" s="80"/>
      <c r="AC604" s="80"/>
      <c r="AP604" s="80"/>
      <c r="BC604" s="80"/>
      <c r="BP604" s="80"/>
      <c r="CC604" s="80"/>
      <c r="CP604" s="80"/>
    </row>
    <row r="605" spans="16:94" s="11" customFormat="1" x14ac:dyDescent="0.35">
      <c r="P605" s="80"/>
      <c r="AC605" s="80"/>
      <c r="AP605" s="80"/>
      <c r="BC605" s="80"/>
      <c r="BP605" s="80"/>
      <c r="CC605" s="80"/>
      <c r="CP605" s="80"/>
    </row>
    <row r="606" spans="16:94" s="11" customFormat="1" x14ac:dyDescent="0.35">
      <c r="P606" s="80"/>
      <c r="AC606" s="80"/>
      <c r="AP606" s="80"/>
      <c r="BC606" s="80"/>
      <c r="BP606" s="80"/>
      <c r="CC606" s="80"/>
      <c r="CP606" s="80"/>
    </row>
    <row r="607" spans="16:94" s="11" customFormat="1" x14ac:dyDescent="0.35">
      <c r="P607" s="80"/>
      <c r="AC607" s="80"/>
      <c r="AP607" s="80"/>
      <c r="BC607" s="80"/>
      <c r="BP607" s="80"/>
      <c r="CC607" s="80"/>
      <c r="CP607" s="80"/>
    </row>
    <row r="608" spans="16:94" s="11" customFormat="1" x14ac:dyDescent="0.35">
      <c r="P608" s="80"/>
      <c r="AC608" s="80"/>
      <c r="AP608" s="80"/>
      <c r="BC608" s="80"/>
      <c r="BP608" s="80"/>
      <c r="CC608" s="80"/>
      <c r="CP608" s="80"/>
    </row>
    <row r="609" spans="16:94" s="11" customFormat="1" x14ac:dyDescent="0.35">
      <c r="P609" s="80"/>
      <c r="AC609" s="80"/>
      <c r="AP609" s="80"/>
      <c r="BC609" s="80"/>
      <c r="BP609" s="80"/>
      <c r="CC609" s="80"/>
      <c r="CP609" s="80"/>
    </row>
  </sheetData>
  <phoneticPr fontId="57" type="noConversion"/>
  <pageMargins left="0.78749999999999998" right="0.78749999999999998" top="1.0249999999999999" bottom="1.0249999999999999" header="0.78749999999999998" footer="0.78749999999999998"/>
  <pageSetup paperSize="9" scale="43" orientation="landscape" r:id="rId1"/>
  <headerFooter>
    <oddHeader>&amp;C&amp;"Arial,Regular"&amp;10&amp;A</oddHeader>
    <oddFooter>&amp;C&amp;"Arial,Regular"&amp;10Page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16591-DFEA-425E-8350-C54FC86B76E1}">
  <sheetPr>
    <tabColor theme="0"/>
    <pageSetUpPr fitToPage="1"/>
  </sheetPr>
  <dimension ref="A1:CS609"/>
  <sheetViews>
    <sheetView showGridLines="0" topLeftCell="A23" zoomScale="75" zoomScaleNormal="75" zoomScalePageLayoutView="60" workbookViewId="0">
      <selection activeCell="CS46" sqref="CS46"/>
    </sheetView>
  </sheetViews>
  <sheetFormatPr defaultColWidth="8.81640625" defaultRowHeight="14.5" outlineLevelCol="1" x14ac:dyDescent="0.35"/>
  <cols>
    <col min="1" max="1" width="8.984375E-2" style="11" customWidth="1"/>
    <col min="2" max="2" width="56.81640625" bestFit="1" customWidth="1"/>
    <col min="3" max="3" width="15.08984375" hidden="1" customWidth="1"/>
    <col min="4" max="15" width="16.08984375" hidden="1" customWidth="1" outlineLevel="1"/>
    <col min="16" max="16" width="16.08984375" style="81" bestFit="1" customWidth="1" collapsed="1"/>
    <col min="17" max="28" width="16.08984375" hidden="1" customWidth="1" outlineLevel="1"/>
    <col min="29" max="29" width="16.08984375" style="81" bestFit="1" customWidth="1" collapsed="1"/>
    <col min="30" max="41" width="16.08984375" hidden="1" customWidth="1" outlineLevel="1"/>
    <col min="42" max="42" width="16.08984375" style="81" bestFit="1" customWidth="1" collapsed="1"/>
    <col min="43" max="54" width="16.08984375" hidden="1" customWidth="1" outlineLevel="1"/>
    <col min="55" max="55" width="16.08984375" style="81" bestFit="1" customWidth="1" collapsed="1"/>
    <col min="56" max="67" width="16.08984375" hidden="1" customWidth="1" outlineLevel="1"/>
    <col min="68" max="68" width="16.08984375" style="81" bestFit="1" customWidth="1" collapsed="1"/>
    <col min="69" max="80" width="16.08984375" hidden="1" customWidth="1" outlineLevel="1"/>
    <col min="81" max="81" width="16.08984375" style="81" bestFit="1" customWidth="1" collapsed="1"/>
    <col min="82" max="86" width="16.08984375" hidden="1" customWidth="1" outlineLevel="1"/>
    <col min="87" max="87" width="17.6328125" hidden="1" customWidth="1" outlineLevel="1"/>
    <col min="88" max="89" width="16.08984375" hidden="1" customWidth="1" outlineLevel="1"/>
    <col min="90" max="90" width="18.08984375" hidden="1" customWidth="1" outlineLevel="1"/>
    <col min="91" max="91" width="17.6328125" hidden="1" customWidth="1" outlineLevel="1"/>
    <col min="92" max="93" width="16.08984375" hidden="1" customWidth="1" outlineLevel="1"/>
    <col min="94" max="94" width="16.08984375" style="81" bestFit="1" customWidth="1" collapsed="1"/>
    <col min="95" max="95" width="15.81640625" bestFit="1" customWidth="1"/>
    <col min="96" max="96" width="13.81640625" bestFit="1" customWidth="1"/>
  </cols>
  <sheetData>
    <row r="1" spans="1:97" ht="1.5" customHeight="1" x14ac:dyDescent="0.35">
      <c r="A1" s="258"/>
    </row>
    <row r="2" spans="1:97" ht="46.5" customHeight="1" thickBot="1" x14ac:dyDescent="0.4">
      <c r="A2" s="258"/>
      <c r="B2" s="335" t="s">
        <v>297</v>
      </c>
      <c r="C2" s="16"/>
      <c r="D2" s="16"/>
      <c r="E2" s="16"/>
      <c r="F2" s="16"/>
      <c r="G2" s="16"/>
      <c r="H2" s="16"/>
      <c r="I2" s="16"/>
      <c r="J2" s="16"/>
      <c r="K2" s="16"/>
      <c r="L2" s="16"/>
      <c r="M2" s="16"/>
      <c r="N2" s="16"/>
      <c r="O2" s="16"/>
      <c r="P2" s="79"/>
      <c r="Q2" s="16"/>
      <c r="R2" s="16"/>
      <c r="S2" s="16"/>
      <c r="T2" s="16"/>
      <c r="U2" s="16"/>
      <c r="V2" s="16"/>
      <c r="W2" s="16"/>
      <c r="X2" s="16"/>
      <c r="Y2" s="16"/>
      <c r="Z2" s="16"/>
      <c r="AA2" s="16"/>
      <c r="AB2" s="16"/>
      <c r="AC2" s="79"/>
      <c r="AD2" s="16"/>
      <c r="AE2" s="16"/>
      <c r="AF2" s="16"/>
      <c r="AG2" s="16"/>
      <c r="AH2" s="16"/>
      <c r="AI2" s="16"/>
      <c r="AJ2" s="16"/>
      <c r="AK2" s="16"/>
      <c r="AL2" s="16"/>
      <c r="AM2" s="16"/>
      <c r="AN2" s="16"/>
      <c r="AO2" s="16"/>
      <c r="AP2" s="79"/>
      <c r="AQ2" s="16"/>
      <c r="AR2" s="16"/>
      <c r="AS2" s="16"/>
      <c r="AT2" s="16"/>
      <c r="AU2" s="16"/>
      <c r="AV2" s="16"/>
      <c r="AW2" s="16"/>
      <c r="AX2" s="16"/>
      <c r="AY2" s="16"/>
      <c r="AZ2" s="16"/>
      <c r="BA2" s="16"/>
      <c r="BB2" s="16"/>
      <c r="BC2" s="79"/>
      <c r="BD2" s="16"/>
      <c r="BE2" s="16"/>
      <c r="BF2" s="16"/>
      <c r="BG2" s="16"/>
      <c r="BH2" s="16"/>
      <c r="BI2" s="16"/>
      <c r="BJ2" s="16"/>
      <c r="BK2" s="16"/>
      <c r="BL2" s="16"/>
      <c r="BM2" s="16"/>
      <c r="BN2" s="16"/>
      <c r="BO2" s="16"/>
      <c r="BP2" s="79"/>
      <c r="BQ2" s="16"/>
      <c r="BR2" s="16"/>
      <c r="BS2" s="16"/>
      <c r="BT2" s="16"/>
      <c r="BU2" s="16"/>
      <c r="BV2" s="16"/>
      <c r="BW2" s="16"/>
      <c r="BX2" s="16"/>
      <c r="BY2" s="16"/>
      <c r="BZ2" s="16"/>
      <c r="CA2" s="16"/>
      <c r="CB2" s="16"/>
      <c r="CC2" s="79"/>
      <c r="CD2" s="16"/>
      <c r="CE2" s="16"/>
      <c r="CF2" s="16"/>
      <c r="CG2" s="16"/>
      <c r="CH2" s="16"/>
      <c r="CI2" s="16"/>
      <c r="CJ2" s="16"/>
      <c r="CK2" s="16"/>
      <c r="CL2" s="16"/>
      <c r="CM2" s="16"/>
      <c r="CN2" s="16"/>
      <c r="CO2" s="16"/>
      <c r="CP2" s="79"/>
    </row>
    <row r="3" spans="1:97" ht="15" customHeight="1" thickTop="1" thickBot="1" x14ac:dyDescent="0.4">
      <c r="A3" s="258"/>
      <c r="B3" s="19"/>
      <c r="C3" s="17"/>
      <c r="D3" s="102" t="s">
        <v>222</v>
      </c>
      <c r="E3" s="102" t="s">
        <v>223</v>
      </c>
      <c r="F3" s="102" t="s">
        <v>224</v>
      </c>
      <c r="G3" s="102" t="s">
        <v>225</v>
      </c>
      <c r="H3" s="102" t="s">
        <v>226</v>
      </c>
      <c r="I3" s="102" t="s">
        <v>227</v>
      </c>
      <c r="J3" s="102" t="s">
        <v>228</v>
      </c>
      <c r="K3" s="102" t="s">
        <v>229</v>
      </c>
      <c r="L3" s="102" t="s">
        <v>230</v>
      </c>
      <c r="M3" s="102" t="s">
        <v>231</v>
      </c>
      <c r="N3" s="102" t="s">
        <v>232</v>
      </c>
      <c r="O3" s="102" t="s">
        <v>233</v>
      </c>
      <c r="P3" s="255">
        <v>2016</v>
      </c>
      <c r="Q3" s="102" t="s">
        <v>222</v>
      </c>
      <c r="R3" s="102" t="s">
        <v>223</v>
      </c>
      <c r="S3" s="102" t="s">
        <v>224</v>
      </c>
      <c r="T3" s="102" t="s">
        <v>225</v>
      </c>
      <c r="U3" s="102" t="s">
        <v>226</v>
      </c>
      <c r="V3" s="102" t="s">
        <v>227</v>
      </c>
      <c r="W3" s="102" t="s">
        <v>228</v>
      </c>
      <c r="X3" s="102" t="s">
        <v>229</v>
      </c>
      <c r="Y3" s="102" t="s">
        <v>230</v>
      </c>
      <c r="Z3" s="102" t="s">
        <v>231</v>
      </c>
      <c r="AA3" s="102" t="s">
        <v>232</v>
      </c>
      <c r="AB3" s="102" t="s">
        <v>233</v>
      </c>
      <c r="AC3" s="255">
        <v>2017</v>
      </c>
      <c r="AD3" s="102" t="s">
        <v>222</v>
      </c>
      <c r="AE3" s="102" t="s">
        <v>223</v>
      </c>
      <c r="AF3" s="102" t="s">
        <v>224</v>
      </c>
      <c r="AG3" s="102" t="s">
        <v>225</v>
      </c>
      <c r="AH3" s="102" t="s">
        <v>226</v>
      </c>
      <c r="AI3" s="102" t="s">
        <v>227</v>
      </c>
      <c r="AJ3" s="102" t="s">
        <v>228</v>
      </c>
      <c r="AK3" s="102" t="s">
        <v>229</v>
      </c>
      <c r="AL3" s="102" t="s">
        <v>230</v>
      </c>
      <c r="AM3" s="102" t="s">
        <v>231</v>
      </c>
      <c r="AN3" s="102" t="s">
        <v>232</v>
      </c>
      <c r="AO3" s="102" t="s">
        <v>233</v>
      </c>
      <c r="AP3" s="255">
        <v>2018</v>
      </c>
      <c r="AQ3" s="102" t="s">
        <v>222</v>
      </c>
      <c r="AR3" s="102" t="s">
        <v>223</v>
      </c>
      <c r="AS3" s="102" t="s">
        <v>224</v>
      </c>
      <c r="AT3" s="102" t="s">
        <v>225</v>
      </c>
      <c r="AU3" s="102" t="s">
        <v>226</v>
      </c>
      <c r="AV3" s="102" t="s">
        <v>227</v>
      </c>
      <c r="AW3" s="102" t="s">
        <v>228</v>
      </c>
      <c r="AX3" s="102" t="s">
        <v>229</v>
      </c>
      <c r="AY3" s="102" t="s">
        <v>230</v>
      </c>
      <c r="AZ3" s="102" t="s">
        <v>231</v>
      </c>
      <c r="BA3" s="102" t="s">
        <v>232</v>
      </c>
      <c r="BB3" s="102" t="s">
        <v>233</v>
      </c>
      <c r="BC3" s="255">
        <v>2019</v>
      </c>
      <c r="BD3" s="102" t="s">
        <v>222</v>
      </c>
      <c r="BE3" s="102" t="s">
        <v>223</v>
      </c>
      <c r="BF3" s="102" t="s">
        <v>224</v>
      </c>
      <c r="BG3" s="102" t="s">
        <v>225</v>
      </c>
      <c r="BH3" s="102" t="s">
        <v>226</v>
      </c>
      <c r="BI3" s="102" t="s">
        <v>227</v>
      </c>
      <c r="BJ3" s="102" t="s">
        <v>228</v>
      </c>
      <c r="BK3" s="102" t="s">
        <v>229</v>
      </c>
      <c r="BL3" s="102" t="s">
        <v>230</v>
      </c>
      <c r="BM3" s="102" t="s">
        <v>231</v>
      </c>
      <c r="BN3" s="102" t="s">
        <v>232</v>
      </c>
      <c r="BO3" s="102" t="s">
        <v>233</v>
      </c>
      <c r="BP3" s="255">
        <v>2020</v>
      </c>
      <c r="BQ3" s="102" t="s">
        <v>222</v>
      </c>
      <c r="BR3" s="102" t="s">
        <v>223</v>
      </c>
      <c r="BS3" s="102" t="s">
        <v>224</v>
      </c>
      <c r="BT3" s="102" t="s">
        <v>225</v>
      </c>
      <c r="BU3" s="102" t="s">
        <v>226</v>
      </c>
      <c r="BV3" s="102" t="s">
        <v>227</v>
      </c>
      <c r="BW3" s="102" t="s">
        <v>228</v>
      </c>
      <c r="BX3" s="102" t="s">
        <v>229</v>
      </c>
      <c r="BY3" s="102" t="s">
        <v>230</v>
      </c>
      <c r="BZ3" s="102" t="s">
        <v>231</v>
      </c>
      <c r="CA3" s="102" t="s">
        <v>232</v>
      </c>
      <c r="CB3" s="102" t="s">
        <v>233</v>
      </c>
      <c r="CC3" s="255">
        <v>2021</v>
      </c>
      <c r="CD3" s="102" t="s">
        <v>222</v>
      </c>
      <c r="CE3" s="102" t="s">
        <v>223</v>
      </c>
      <c r="CF3" s="102" t="s">
        <v>224</v>
      </c>
      <c r="CG3" s="102" t="s">
        <v>225</v>
      </c>
      <c r="CH3" s="102" t="s">
        <v>226</v>
      </c>
      <c r="CI3" s="102" t="s">
        <v>227</v>
      </c>
      <c r="CJ3" s="102" t="s">
        <v>228</v>
      </c>
      <c r="CK3" s="102" t="s">
        <v>229</v>
      </c>
      <c r="CL3" s="102" t="s">
        <v>230</v>
      </c>
      <c r="CM3" s="102" t="s">
        <v>231</v>
      </c>
      <c r="CN3" s="102" t="s">
        <v>232</v>
      </c>
      <c r="CO3" s="102" t="s">
        <v>233</v>
      </c>
      <c r="CP3" s="255">
        <v>2022</v>
      </c>
    </row>
    <row r="4" spans="1:97" ht="15" thickTop="1" x14ac:dyDescent="0.35">
      <c r="P4" s="254"/>
      <c r="AC4" s="254"/>
      <c r="AP4" s="254"/>
      <c r="BC4" s="254"/>
      <c r="BP4" s="254"/>
      <c r="CC4" s="254"/>
      <c r="CP4" s="254"/>
    </row>
    <row r="5" spans="1:97" ht="13.5" customHeight="1" x14ac:dyDescent="0.35">
      <c r="B5" s="113" t="s">
        <v>7</v>
      </c>
      <c r="C5" s="113"/>
      <c r="D5" s="114"/>
      <c r="E5" s="114"/>
      <c r="F5" s="114"/>
      <c r="G5" s="114"/>
      <c r="H5" s="114"/>
      <c r="I5" s="114"/>
      <c r="J5" s="114"/>
      <c r="K5" s="114"/>
      <c r="L5" s="114"/>
      <c r="M5" s="114"/>
      <c r="N5" s="114"/>
      <c r="O5" s="114"/>
      <c r="P5" s="254"/>
      <c r="Q5" s="114"/>
      <c r="R5" s="114"/>
      <c r="S5" s="114"/>
      <c r="T5" s="114"/>
      <c r="U5" s="114"/>
      <c r="V5" s="114"/>
      <c r="W5" s="114"/>
      <c r="X5" s="114"/>
      <c r="Y5" s="114"/>
      <c r="Z5" s="114"/>
      <c r="AA5" s="114"/>
      <c r="AB5" s="114"/>
      <c r="AC5" s="254"/>
      <c r="AD5" s="114"/>
      <c r="AE5" s="114"/>
      <c r="AF5" s="114"/>
      <c r="AG5" s="114"/>
      <c r="AH5" s="114"/>
      <c r="AI5" s="114"/>
      <c r="AJ5" s="114"/>
      <c r="AK5" s="114"/>
      <c r="AL5" s="114"/>
      <c r="AM5" s="114"/>
      <c r="AN5" s="114"/>
      <c r="AO5" s="114"/>
      <c r="AP5" s="254"/>
      <c r="AQ5" s="114"/>
      <c r="AR5" s="114"/>
      <c r="AS5" s="114"/>
      <c r="AT5" s="114"/>
      <c r="AU5" s="114"/>
      <c r="AV5" s="114"/>
      <c r="AW5" s="114"/>
      <c r="AX5" s="114"/>
      <c r="AY5" s="114"/>
      <c r="AZ5" s="114"/>
      <c r="BA5" s="114"/>
      <c r="BB5" s="114"/>
      <c r="BC5" s="254"/>
      <c r="BD5" s="114"/>
      <c r="BE5" s="114"/>
      <c r="BF5" s="114"/>
      <c r="BG5" s="114"/>
      <c r="BH5" s="114"/>
      <c r="BI5" s="114"/>
      <c r="BJ5" s="114"/>
      <c r="BK5" s="114"/>
      <c r="BL5" s="114"/>
      <c r="BM5" s="114"/>
      <c r="BN5" s="114"/>
      <c r="BO5" s="114"/>
      <c r="BP5" s="254"/>
      <c r="BQ5" s="114"/>
      <c r="BR5" s="114"/>
      <c r="BS5" s="114"/>
      <c r="BT5" s="114"/>
      <c r="BU5" s="114"/>
      <c r="BV5" s="114"/>
      <c r="BW5" s="114"/>
      <c r="BX5" s="114"/>
      <c r="BY5" s="114"/>
      <c r="BZ5" s="114"/>
      <c r="CA5" s="114"/>
      <c r="CB5" s="114"/>
      <c r="CC5" s="254"/>
      <c r="CD5" s="114"/>
      <c r="CE5" s="114"/>
      <c r="CF5" s="114"/>
      <c r="CG5" s="114"/>
      <c r="CH5" s="114"/>
      <c r="CI5" s="114"/>
      <c r="CJ5" s="114"/>
      <c r="CK5" s="114"/>
      <c r="CL5" s="114"/>
      <c r="CM5" s="114"/>
      <c r="CN5" s="114"/>
      <c r="CO5" s="114"/>
      <c r="CP5" s="254"/>
    </row>
    <row r="6" spans="1:97" x14ac:dyDescent="0.35">
      <c r="A6" s="258"/>
      <c r="B6" s="107" t="s">
        <v>221</v>
      </c>
      <c r="C6" s="107"/>
      <c r="D6" s="108">
        <v>0</v>
      </c>
      <c r="E6" s="108">
        <v>0</v>
      </c>
      <c r="F6" s="108">
        <v>0</v>
      </c>
      <c r="G6" s="108">
        <v>0</v>
      </c>
      <c r="H6" s="108">
        <v>0</v>
      </c>
      <c r="I6" s="108">
        <v>0</v>
      </c>
      <c r="J6" s="108">
        <v>0</v>
      </c>
      <c r="K6" s="108">
        <v>0</v>
      </c>
      <c r="L6" s="108">
        <v>0</v>
      </c>
      <c r="M6" s="108">
        <v>0</v>
      </c>
      <c r="N6" s="108">
        <v>0</v>
      </c>
      <c r="O6" s="108">
        <v>0</v>
      </c>
      <c r="P6" s="253">
        <v>0</v>
      </c>
      <c r="Q6" s="108">
        <v>0</v>
      </c>
      <c r="R6" s="108">
        <v>0</v>
      </c>
      <c r="S6" s="108">
        <v>0</v>
      </c>
      <c r="T6" s="108">
        <v>0</v>
      </c>
      <c r="U6" s="108">
        <v>0</v>
      </c>
      <c r="V6" s="108">
        <v>0</v>
      </c>
      <c r="W6" s="108">
        <v>0</v>
      </c>
      <c r="X6" s="108">
        <v>0</v>
      </c>
      <c r="Y6" s="108">
        <v>0</v>
      </c>
      <c r="Z6" s="108">
        <v>0</v>
      </c>
      <c r="AA6" s="108">
        <v>0</v>
      </c>
      <c r="AB6" s="108">
        <v>0</v>
      </c>
      <c r="AC6" s="253">
        <v>0</v>
      </c>
      <c r="AD6" s="108">
        <v>0</v>
      </c>
      <c r="AE6" s="108">
        <v>0</v>
      </c>
      <c r="AF6" s="108">
        <v>0</v>
      </c>
      <c r="AG6" s="108">
        <v>0</v>
      </c>
      <c r="AH6" s="108">
        <v>0</v>
      </c>
      <c r="AI6" s="108">
        <v>0</v>
      </c>
      <c r="AJ6" s="108">
        <v>0</v>
      </c>
      <c r="AK6" s="108">
        <v>0</v>
      </c>
      <c r="AL6" s="108">
        <v>0</v>
      </c>
      <c r="AM6" s="108">
        <v>0</v>
      </c>
      <c r="AN6" s="108">
        <v>0</v>
      </c>
      <c r="AO6" s="108">
        <v>0</v>
      </c>
      <c r="AP6" s="253">
        <v>0</v>
      </c>
      <c r="AQ6" s="108">
        <v>0</v>
      </c>
      <c r="AR6" s="108">
        <v>0</v>
      </c>
      <c r="AS6" s="108">
        <v>0</v>
      </c>
      <c r="AT6" s="108">
        <v>0</v>
      </c>
      <c r="AU6" s="108">
        <v>0</v>
      </c>
      <c r="AV6" s="108">
        <v>0</v>
      </c>
      <c r="AW6" s="108">
        <v>0</v>
      </c>
      <c r="AX6" s="108">
        <v>-23866.477419945993</v>
      </c>
      <c r="AY6" s="108">
        <v>0</v>
      </c>
      <c r="AZ6" s="108">
        <v>519838.03986093571</v>
      </c>
      <c r="BA6" s="108">
        <v>946669.78039499931</v>
      </c>
      <c r="BB6" s="108">
        <v>1761023.5637587975</v>
      </c>
      <c r="BC6" s="253">
        <v>3203664.9065947868</v>
      </c>
      <c r="BD6" s="108">
        <v>497468.35698381678</v>
      </c>
      <c r="BE6" s="108">
        <v>499985.82586732786</v>
      </c>
      <c r="BF6" s="108">
        <v>502516.03455527179</v>
      </c>
      <c r="BG6" s="108">
        <v>505059.04751820373</v>
      </c>
      <c r="BH6" s="108">
        <v>507614.92955293623</v>
      </c>
      <c r="BI6" s="108">
        <v>510183.74578419008</v>
      </c>
      <c r="BJ6" s="108">
        <v>11564765.561666254</v>
      </c>
      <c r="BK6" s="108">
        <v>5320113.4429846508</v>
      </c>
      <c r="BL6" s="108">
        <v>517968.45585781615</v>
      </c>
      <c r="BM6" s="108">
        <v>20420589.666738782</v>
      </c>
      <c r="BN6" s="108">
        <v>523224.14241687051</v>
      </c>
      <c r="BO6" s="108">
        <v>525871.95001939277</v>
      </c>
      <c r="BP6" s="253">
        <v>41895361.15994551</v>
      </c>
      <c r="BQ6" s="108">
        <v>559714.794848355</v>
      </c>
      <c r="BR6" s="108">
        <v>595735.61883379181</v>
      </c>
      <c r="BS6" s="108">
        <v>634074.58729661629</v>
      </c>
      <c r="BT6" s="108">
        <v>674880.88599171862</v>
      </c>
      <c r="BU6" s="108">
        <v>718313.30162409379</v>
      </c>
      <c r="BV6" s="108">
        <v>33768540.839724474</v>
      </c>
      <c r="BW6" s="108">
        <v>40813743.382288769</v>
      </c>
      <c r="BX6" s="108">
        <v>866112.38774034334</v>
      </c>
      <c r="BY6" s="108">
        <v>5921851.6359388018</v>
      </c>
      <c r="BZ6" s="108">
        <v>20981178.02113438</v>
      </c>
      <c r="CA6" s="108">
        <v>1044322.3959534108</v>
      </c>
      <c r="CB6" s="108">
        <v>18858448.46969904</v>
      </c>
      <c r="CC6" s="253">
        <v>125436916.3210738</v>
      </c>
      <c r="CD6" s="108">
        <v>1152478.006216316</v>
      </c>
      <c r="CE6" s="108">
        <v>1194934.0040781458</v>
      </c>
      <c r="CF6" s="108">
        <v>9238954.0333095305</v>
      </c>
      <c r="CG6" s="108">
        <v>1284595.7110728985</v>
      </c>
      <c r="CH6" s="108">
        <v>1331918.7770823594</v>
      </c>
      <c r="CI6" s="108">
        <v>81761204.171796113</v>
      </c>
      <c r="CJ6" s="108">
        <v>1431859.1174894418</v>
      </c>
      <c r="CK6" s="108">
        <v>1484607.2023142059</v>
      </c>
      <c r="CL6" s="108">
        <v>139231298.46745518</v>
      </c>
      <c r="CM6" s="108">
        <v>69204004.497496948</v>
      </c>
      <c r="CN6" s="108">
        <v>1654799.5141200155</v>
      </c>
      <c r="CO6" s="108">
        <v>13775760.473248331</v>
      </c>
      <c r="CP6" s="253">
        <v>322746413.97567952</v>
      </c>
    </row>
    <row r="7" spans="1:97" x14ac:dyDescent="0.35">
      <c r="A7" s="258"/>
      <c r="B7" s="107" t="s">
        <v>155</v>
      </c>
      <c r="C7" s="107"/>
      <c r="D7" s="108">
        <v>0</v>
      </c>
      <c r="E7" s="108">
        <v>0</v>
      </c>
      <c r="F7" s="108">
        <v>0</v>
      </c>
      <c r="G7" s="108">
        <v>0</v>
      </c>
      <c r="H7" s="108">
        <v>0</v>
      </c>
      <c r="I7" s="108">
        <v>0</v>
      </c>
      <c r="J7" s="108">
        <v>0</v>
      </c>
      <c r="K7" s="108">
        <v>0</v>
      </c>
      <c r="L7" s="108">
        <v>0</v>
      </c>
      <c r="M7" s="108">
        <v>0</v>
      </c>
      <c r="N7" s="108">
        <v>0</v>
      </c>
      <c r="O7" s="108">
        <v>0</v>
      </c>
      <c r="P7" s="253">
        <v>0</v>
      </c>
      <c r="Q7" s="108">
        <v>0</v>
      </c>
      <c r="R7" s="108">
        <v>0</v>
      </c>
      <c r="S7" s="108">
        <v>0</v>
      </c>
      <c r="T7" s="108">
        <v>0</v>
      </c>
      <c r="U7" s="108">
        <v>0</v>
      </c>
      <c r="V7" s="108">
        <v>0</v>
      </c>
      <c r="W7" s="108">
        <v>0</v>
      </c>
      <c r="X7" s="108">
        <v>0</v>
      </c>
      <c r="Y7" s="108">
        <v>0</v>
      </c>
      <c r="Z7" s="108">
        <v>0</v>
      </c>
      <c r="AA7" s="108">
        <v>0</v>
      </c>
      <c r="AB7" s="108">
        <v>0</v>
      </c>
      <c r="AC7" s="253">
        <v>0</v>
      </c>
      <c r="AD7" s="108">
        <v>0</v>
      </c>
      <c r="AE7" s="108">
        <v>0</v>
      </c>
      <c r="AF7" s="108">
        <v>0</v>
      </c>
      <c r="AG7" s="108">
        <v>0</v>
      </c>
      <c r="AH7" s="108">
        <v>0</v>
      </c>
      <c r="AI7" s="108">
        <v>0</v>
      </c>
      <c r="AJ7" s="108">
        <v>0</v>
      </c>
      <c r="AK7" s="108">
        <v>0</v>
      </c>
      <c r="AL7" s="108">
        <v>0</v>
      </c>
      <c r="AM7" s="108">
        <v>0</v>
      </c>
      <c r="AN7" s="108">
        <v>0</v>
      </c>
      <c r="AO7" s="108">
        <v>0</v>
      </c>
      <c r="AP7" s="253">
        <v>0</v>
      </c>
      <c r="AQ7" s="108">
        <v>0</v>
      </c>
      <c r="AR7" s="108">
        <v>0</v>
      </c>
      <c r="AS7" s="108">
        <v>0</v>
      </c>
      <c r="AT7" s="108">
        <v>0</v>
      </c>
      <c r="AU7" s="108">
        <v>0</v>
      </c>
      <c r="AV7" s="108">
        <v>0</v>
      </c>
      <c r="AW7" s="108">
        <v>0</v>
      </c>
      <c r="AX7" s="108">
        <v>60011.223659166128</v>
      </c>
      <c r="AY7" s="108">
        <v>0</v>
      </c>
      <c r="AZ7" s="108">
        <v>73689.532287077309</v>
      </c>
      <c r="BA7" s="108">
        <v>81656.819228460823</v>
      </c>
      <c r="BB7" s="108">
        <v>90485.526499655156</v>
      </c>
      <c r="BC7" s="253">
        <v>305843.10167435941</v>
      </c>
      <c r="BD7" s="108">
        <v>90943.434011104022</v>
      </c>
      <c r="BE7" s="108">
        <v>91403.658791370894</v>
      </c>
      <c r="BF7" s="108">
        <v>91866.212567135633</v>
      </c>
      <c r="BG7" s="108">
        <v>92331.107124421615</v>
      </c>
      <c r="BH7" s="108">
        <v>92798.35430889616</v>
      </c>
      <c r="BI7" s="108">
        <v>93267.96602617226</v>
      </c>
      <c r="BJ7" s="108">
        <v>93739.954242111984</v>
      </c>
      <c r="BK7" s="108">
        <v>94214.330983131425</v>
      </c>
      <c r="BL7" s="108">
        <v>94691.108336507023</v>
      </c>
      <c r="BM7" s="108">
        <v>95170.298450683666</v>
      </c>
      <c r="BN7" s="108">
        <v>95651.913535584143</v>
      </c>
      <c r="BO7" s="108">
        <v>96135.965862920333</v>
      </c>
      <c r="BP7" s="253">
        <v>1122214.3042400391</v>
      </c>
      <c r="BQ7" s="108">
        <v>102322.86093321492</v>
      </c>
      <c r="BR7" s="108">
        <v>108907.91781805258</v>
      </c>
      <c r="BS7" s="108">
        <v>115916.76049016268</v>
      </c>
      <c r="BT7" s="108">
        <v>123376.66197036105</v>
      </c>
      <c r="BU7" s="108">
        <v>131316.65045315467</v>
      </c>
      <c r="BV7" s="108">
        <v>139767.62226213067</v>
      </c>
      <c r="BW7" s="108">
        <v>148762.46207466634</v>
      </c>
      <c r="BX7" s="108">
        <v>158336.17088378151</v>
      </c>
      <c r="BY7" s="108">
        <v>168526.00219506212</v>
      </c>
      <c r="BZ7" s="108">
        <v>179371.60698862909</v>
      </c>
      <c r="CA7" s="108">
        <v>190915.18801023293</v>
      </c>
      <c r="CB7" s="108">
        <v>203201.66399185563</v>
      </c>
      <c r="CC7" s="253">
        <v>1770721.5680713044</v>
      </c>
      <c r="CD7" s="108">
        <v>210687.38551142032</v>
      </c>
      <c r="CE7" s="108">
        <v>218448.87262053607</v>
      </c>
      <c r="CF7" s="108">
        <v>226496.28421439842</v>
      </c>
      <c r="CG7" s="108">
        <v>234840.15343051427</v>
      </c>
      <c r="CH7" s="108">
        <v>243491.4014353689</v>
      </c>
      <c r="CI7" s="108">
        <v>252461.35171897852</v>
      </c>
      <c r="CJ7" s="108">
        <v>261761.74491603862</v>
      </c>
      <c r="CK7" s="108">
        <v>271404.75417306577</v>
      </c>
      <c r="CL7" s="108">
        <v>281403.00108164875</v>
      </c>
      <c r="CM7" s="108">
        <v>291769.57219866186</v>
      </c>
      <c r="CN7" s="108">
        <v>302518.03617506532</v>
      </c>
      <c r="CO7" s="108">
        <v>313662.46151571069</v>
      </c>
      <c r="CP7" s="253">
        <v>3108945.0189914075</v>
      </c>
    </row>
    <row r="8" spans="1:97" x14ac:dyDescent="0.35">
      <c r="A8" s="258"/>
      <c r="B8" s="107" t="s">
        <v>132</v>
      </c>
      <c r="C8" s="107"/>
      <c r="D8" s="108">
        <v>0</v>
      </c>
      <c r="E8" s="108">
        <v>0</v>
      </c>
      <c r="F8" s="108">
        <v>0</v>
      </c>
      <c r="G8" s="108">
        <v>0</v>
      </c>
      <c r="H8" s="108">
        <v>0</v>
      </c>
      <c r="I8" s="108">
        <v>0</v>
      </c>
      <c r="J8" s="108">
        <v>0</v>
      </c>
      <c r="K8" s="108">
        <v>0</v>
      </c>
      <c r="L8" s="108">
        <v>0</v>
      </c>
      <c r="M8" s="108">
        <v>0</v>
      </c>
      <c r="N8" s="108">
        <v>0</v>
      </c>
      <c r="O8" s="108">
        <v>0</v>
      </c>
      <c r="P8" s="253">
        <v>0</v>
      </c>
      <c r="Q8" s="108">
        <v>0</v>
      </c>
      <c r="R8" s="108">
        <v>0</v>
      </c>
      <c r="S8" s="108">
        <v>0</v>
      </c>
      <c r="T8" s="108">
        <v>0</v>
      </c>
      <c r="U8" s="108">
        <v>0</v>
      </c>
      <c r="V8" s="108">
        <v>0</v>
      </c>
      <c r="W8" s="108">
        <v>0</v>
      </c>
      <c r="X8" s="108">
        <v>0</v>
      </c>
      <c r="Y8" s="108">
        <v>0</v>
      </c>
      <c r="Z8" s="108">
        <v>0</v>
      </c>
      <c r="AA8" s="108">
        <v>0</v>
      </c>
      <c r="AB8" s="108">
        <v>0</v>
      </c>
      <c r="AC8" s="253">
        <v>0</v>
      </c>
      <c r="AD8" s="108">
        <v>0</v>
      </c>
      <c r="AE8" s="108">
        <v>0</v>
      </c>
      <c r="AF8" s="108">
        <v>0</v>
      </c>
      <c r="AG8" s="108">
        <v>0</v>
      </c>
      <c r="AH8" s="108">
        <v>0</v>
      </c>
      <c r="AI8" s="108">
        <v>28750</v>
      </c>
      <c r="AJ8" s="108">
        <v>28750</v>
      </c>
      <c r="AK8" s="108">
        <v>28750</v>
      </c>
      <c r="AL8" s="108">
        <v>28750</v>
      </c>
      <c r="AM8" s="108">
        <v>28750</v>
      </c>
      <c r="AN8" s="108">
        <v>53750</v>
      </c>
      <c r="AO8" s="108">
        <v>36550</v>
      </c>
      <c r="AP8" s="253">
        <v>234050</v>
      </c>
      <c r="AQ8" s="108">
        <v>0</v>
      </c>
      <c r="AR8" s="108">
        <v>0</v>
      </c>
      <c r="AS8" s="108">
        <v>0</v>
      </c>
      <c r="AT8" s="108">
        <v>0</v>
      </c>
      <c r="AU8" s="108">
        <v>0</v>
      </c>
      <c r="AV8" s="108">
        <v>0</v>
      </c>
      <c r="AW8" s="108">
        <v>0</v>
      </c>
      <c r="AX8" s="108">
        <v>276671.65495962941</v>
      </c>
      <c r="AY8" s="108">
        <v>0</v>
      </c>
      <c r="AZ8" s="108">
        <v>32750.90323870103</v>
      </c>
      <c r="BA8" s="108">
        <v>36291.919657093706</v>
      </c>
      <c r="BB8" s="108">
        <v>40215.789555402291</v>
      </c>
      <c r="BC8" s="253">
        <v>385930.26741082646</v>
      </c>
      <c r="BD8" s="108">
        <v>40419.304004935118</v>
      </c>
      <c r="BE8" s="108">
        <v>40623.8483517204</v>
      </c>
      <c r="BF8" s="108">
        <v>40829.427807615837</v>
      </c>
      <c r="BG8" s="108">
        <v>41036.047610854053</v>
      </c>
      <c r="BH8" s="108">
        <v>41243.713026176076</v>
      </c>
      <c r="BI8" s="108">
        <v>41452.429344965451</v>
      </c>
      <c r="BJ8" s="108">
        <v>41662.201885383103</v>
      </c>
      <c r="BK8" s="108">
        <v>41873.035992502861</v>
      </c>
      <c r="BL8" s="108">
        <v>42084.937038447562</v>
      </c>
      <c r="BM8" s="108">
        <v>42297.910422526067</v>
      </c>
      <c r="BN8" s="108">
        <v>42511.961571370732</v>
      </c>
      <c r="BO8" s="108">
        <v>42727.095939075705</v>
      </c>
      <c r="BP8" s="253">
        <v>498761.9129955729</v>
      </c>
      <c r="BQ8" s="108">
        <v>45476.827081428841</v>
      </c>
      <c r="BR8" s="108">
        <v>48403.519030245589</v>
      </c>
      <c r="BS8" s="108">
        <v>51518.56021785007</v>
      </c>
      <c r="BT8" s="108">
        <v>54834.071986827141</v>
      </c>
      <c r="BU8" s="108">
        <v>58362.955756957628</v>
      </c>
      <c r="BV8" s="108">
        <v>62118.943227613621</v>
      </c>
      <c r="BW8" s="108">
        <v>66116.64981096283</v>
      </c>
      <c r="BX8" s="108">
        <v>70371.6315039029</v>
      </c>
      <c r="BY8" s="108">
        <v>74900.445420027594</v>
      </c>
      <c r="BZ8" s="108">
        <v>79720.714217168483</v>
      </c>
      <c r="CA8" s="108">
        <v>84851.194671214645</v>
      </c>
      <c r="CB8" s="108">
        <v>90311.850663046935</v>
      </c>
      <c r="CC8" s="253">
        <v>786987.36358724639</v>
      </c>
      <c r="CD8" s="108">
        <v>93638.838005075682</v>
      </c>
      <c r="CE8" s="108">
        <v>97088.387831349348</v>
      </c>
      <c r="CF8" s="108">
        <v>100665.0152063993</v>
      </c>
      <c r="CG8" s="108">
        <v>104373.40152467303</v>
      </c>
      <c r="CH8" s="108">
        <v>108218.40063794171</v>
      </c>
      <c r="CI8" s="108">
        <v>112205.04520843489</v>
      </c>
      <c r="CJ8" s="108">
        <v>116338.55329601715</v>
      </c>
      <c r="CK8" s="108">
        <v>120624.33518802925</v>
      </c>
      <c r="CL8" s="108">
        <v>125068.00048073276</v>
      </c>
      <c r="CM8" s="108">
        <v>129675.3654216275</v>
      </c>
      <c r="CN8" s="108">
        <v>134452.46052225126</v>
      </c>
      <c r="CO8" s="108">
        <v>139405.53845142695</v>
      </c>
      <c r="CP8" s="253">
        <v>1381753.3417739586</v>
      </c>
    </row>
    <row r="9" spans="1:97" x14ac:dyDescent="0.35">
      <c r="A9" s="258"/>
      <c r="B9" s="107" t="s">
        <v>156</v>
      </c>
      <c r="C9" s="107"/>
      <c r="D9" s="108">
        <v>0</v>
      </c>
      <c r="E9" s="108">
        <v>0</v>
      </c>
      <c r="F9" s="108">
        <v>0</v>
      </c>
      <c r="G9" s="108">
        <v>0</v>
      </c>
      <c r="H9" s="108">
        <v>0</v>
      </c>
      <c r="I9" s="108">
        <v>0</v>
      </c>
      <c r="J9" s="108">
        <v>0</v>
      </c>
      <c r="K9" s="108">
        <v>0</v>
      </c>
      <c r="L9" s="108">
        <v>0</v>
      </c>
      <c r="M9" s="108">
        <v>0</v>
      </c>
      <c r="N9" s="108">
        <v>0</v>
      </c>
      <c r="O9" s="108">
        <v>0</v>
      </c>
      <c r="P9" s="253">
        <v>0</v>
      </c>
      <c r="Q9" s="108">
        <v>0</v>
      </c>
      <c r="R9" s="108">
        <v>0</v>
      </c>
      <c r="S9" s="108">
        <v>0</v>
      </c>
      <c r="T9" s="108">
        <v>0</v>
      </c>
      <c r="U9" s="108">
        <v>0</v>
      </c>
      <c r="V9" s="108">
        <v>0</v>
      </c>
      <c r="W9" s="108">
        <v>0</v>
      </c>
      <c r="X9" s="108">
        <v>0</v>
      </c>
      <c r="Y9" s="108">
        <v>0</v>
      </c>
      <c r="Z9" s="108">
        <v>0</v>
      </c>
      <c r="AA9" s="108">
        <v>0</v>
      </c>
      <c r="AB9" s="108">
        <v>0</v>
      </c>
      <c r="AC9" s="253">
        <v>0</v>
      </c>
      <c r="AD9" s="108">
        <v>0</v>
      </c>
      <c r="AE9" s="108">
        <v>0</v>
      </c>
      <c r="AF9" s="108">
        <v>0</v>
      </c>
      <c r="AG9" s="108">
        <v>0</v>
      </c>
      <c r="AH9" s="108">
        <v>0</v>
      </c>
      <c r="AI9" s="108">
        <v>0</v>
      </c>
      <c r="AJ9" s="108">
        <v>0</v>
      </c>
      <c r="AK9" s="108">
        <v>0</v>
      </c>
      <c r="AL9" s="108">
        <v>0</v>
      </c>
      <c r="AM9" s="108">
        <v>0</v>
      </c>
      <c r="AN9" s="108">
        <v>0</v>
      </c>
      <c r="AO9" s="108">
        <v>0</v>
      </c>
      <c r="AP9" s="253">
        <v>0</v>
      </c>
      <c r="AQ9" s="108">
        <v>0</v>
      </c>
      <c r="AR9" s="108">
        <v>0</v>
      </c>
      <c r="AS9" s="108">
        <v>0</v>
      </c>
      <c r="AT9" s="108">
        <v>0</v>
      </c>
      <c r="AU9" s="108">
        <v>0</v>
      </c>
      <c r="AV9" s="108">
        <v>0</v>
      </c>
      <c r="AW9" s="108">
        <v>0</v>
      </c>
      <c r="AX9" s="108">
        <v>20516.657661253383</v>
      </c>
      <c r="AY9" s="108">
        <v>0</v>
      </c>
      <c r="AZ9" s="108">
        <v>25193.002491308493</v>
      </c>
      <c r="BA9" s="108">
        <v>27916.861274687475</v>
      </c>
      <c r="BB9" s="108">
        <v>30935.22273492485</v>
      </c>
      <c r="BC9" s="253">
        <v>104561.7441621742</v>
      </c>
      <c r="BD9" s="108">
        <v>31091.772311488559</v>
      </c>
      <c r="BE9" s="108">
        <v>31249.114116708006</v>
      </c>
      <c r="BF9" s="108">
        <v>31407.252159704502</v>
      </c>
      <c r="BG9" s="108">
        <v>31566.190469887744</v>
      </c>
      <c r="BH9" s="108">
        <v>31725.933097058529</v>
      </c>
      <c r="BI9" s="108">
        <v>31886.484111511894</v>
      </c>
      <c r="BJ9" s="108">
        <v>32047.847604140858</v>
      </c>
      <c r="BK9" s="108">
        <v>32210.02768654067</v>
      </c>
      <c r="BL9" s="108">
        <v>32373.02849111352</v>
      </c>
      <c r="BM9" s="108">
        <v>32536.854171173909</v>
      </c>
      <c r="BN9" s="108">
        <v>32701.508901054418</v>
      </c>
      <c r="BO9" s="108">
        <v>32866.996876212099</v>
      </c>
      <c r="BP9" s="253">
        <v>383663.00999659463</v>
      </c>
      <c r="BQ9" s="108">
        <v>34982.174678022202</v>
      </c>
      <c r="BR9" s="108">
        <v>37233.476177112003</v>
      </c>
      <c r="BS9" s="108">
        <v>39629.661706038532</v>
      </c>
      <c r="BT9" s="108">
        <v>42180.055374482428</v>
      </c>
      <c r="BU9" s="108">
        <v>44894.581351505884</v>
      </c>
      <c r="BV9" s="108">
        <v>47783.80248277972</v>
      </c>
      <c r="BW9" s="108">
        <v>50858.961393048347</v>
      </c>
      <c r="BX9" s="108">
        <v>54132.024233771488</v>
      </c>
      <c r="BY9" s="108">
        <v>57615.727246175098</v>
      </c>
      <c r="BZ9" s="108">
        <v>61323.626320898868</v>
      </c>
      <c r="CA9" s="108">
        <v>65270.149747088202</v>
      </c>
      <c r="CB9" s="108">
        <v>69470.654356189974</v>
      </c>
      <c r="CC9" s="253">
        <v>605374.89506711275</v>
      </c>
      <c r="CD9" s="108">
        <v>72029.875388519795</v>
      </c>
      <c r="CE9" s="108">
        <v>74683.375254884158</v>
      </c>
      <c r="CF9" s="108">
        <v>77434.62708184564</v>
      </c>
      <c r="CG9" s="108">
        <v>80287.231942056198</v>
      </c>
      <c r="CH9" s="108">
        <v>83244.923567647522</v>
      </c>
      <c r="CI9" s="108">
        <v>86311.573237257631</v>
      </c>
      <c r="CJ9" s="108">
        <v>89491.194843090139</v>
      </c>
      <c r="CK9" s="108">
        <v>92787.9501446379</v>
      </c>
      <c r="CL9" s="108">
        <v>96206.154215948307</v>
      </c>
      <c r="CM9" s="108">
        <v>99750.281093559635</v>
      </c>
      <c r="CN9" s="108">
        <v>103424.969632501</v>
      </c>
      <c r="CO9" s="108">
        <v>107235.0295780208</v>
      </c>
      <c r="CP9" s="253">
        <v>1062887.1859799686</v>
      </c>
    </row>
    <row r="10" spans="1:97" x14ac:dyDescent="0.35">
      <c r="A10" s="258"/>
      <c r="B10" s="107" t="s">
        <v>157</v>
      </c>
      <c r="C10" s="107"/>
      <c r="D10" s="108">
        <v>0</v>
      </c>
      <c r="E10" s="108">
        <v>0</v>
      </c>
      <c r="F10" s="108">
        <v>0</v>
      </c>
      <c r="G10" s="108">
        <v>0</v>
      </c>
      <c r="H10" s="108">
        <v>0</v>
      </c>
      <c r="I10" s="108">
        <v>0</v>
      </c>
      <c r="J10" s="108">
        <v>0</v>
      </c>
      <c r="K10" s="108">
        <v>0</v>
      </c>
      <c r="L10" s="108">
        <v>0</v>
      </c>
      <c r="M10" s="108">
        <v>0</v>
      </c>
      <c r="N10" s="108">
        <v>0</v>
      </c>
      <c r="O10" s="108">
        <v>0</v>
      </c>
      <c r="P10" s="253">
        <v>0</v>
      </c>
      <c r="Q10" s="108">
        <v>0</v>
      </c>
      <c r="R10" s="108">
        <v>0</v>
      </c>
      <c r="S10" s="108">
        <v>0</v>
      </c>
      <c r="T10" s="108">
        <v>0</v>
      </c>
      <c r="U10" s="108">
        <v>0</v>
      </c>
      <c r="V10" s="108">
        <v>0</v>
      </c>
      <c r="W10" s="108">
        <v>0</v>
      </c>
      <c r="X10" s="108">
        <v>0</v>
      </c>
      <c r="Y10" s="108">
        <v>0</v>
      </c>
      <c r="Z10" s="108">
        <v>0</v>
      </c>
      <c r="AA10" s="108">
        <v>0</v>
      </c>
      <c r="AB10" s="108">
        <v>0</v>
      </c>
      <c r="AC10" s="253">
        <v>0</v>
      </c>
      <c r="AD10" s="108">
        <v>0</v>
      </c>
      <c r="AE10" s="108">
        <v>0</v>
      </c>
      <c r="AF10" s="108">
        <v>0</v>
      </c>
      <c r="AG10" s="108">
        <v>0</v>
      </c>
      <c r="AH10" s="108">
        <v>0</v>
      </c>
      <c r="AI10" s="108">
        <v>0</v>
      </c>
      <c r="AJ10" s="108">
        <v>0</v>
      </c>
      <c r="AK10" s="108">
        <v>0</v>
      </c>
      <c r="AL10" s="108">
        <v>0</v>
      </c>
      <c r="AM10" s="108">
        <v>0</v>
      </c>
      <c r="AN10" s="108">
        <v>0</v>
      </c>
      <c r="AO10" s="108">
        <v>0</v>
      </c>
      <c r="AP10" s="253">
        <v>0</v>
      </c>
      <c r="AQ10" s="108">
        <v>0</v>
      </c>
      <c r="AR10" s="108">
        <v>0</v>
      </c>
      <c r="AS10" s="108">
        <v>0</v>
      </c>
      <c r="AT10" s="108">
        <v>0</v>
      </c>
      <c r="AU10" s="108">
        <v>0</v>
      </c>
      <c r="AV10" s="108">
        <v>0</v>
      </c>
      <c r="AW10" s="108">
        <v>0</v>
      </c>
      <c r="AX10" s="108">
        <v>-83333</v>
      </c>
      <c r="AY10" s="108">
        <v>0</v>
      </c>
      <c r="AZ10" s="108">
        <v>-83333.333333333328</v>
      </c>
      <c r="BA10" s="108">
        <v>-83333.333333333328</v>
      </c>
      <c r="BB10" s="108">
        <v>-2750000.3333333335</v>
      </c>
      <c r="BC10" s="253">
        <v>-3000000</v>
      </c>
      <c r="BD10" s="108">
        <v>4750000</v>
      </c>
      <c r="BE10" s="108">
        <v>-250000</v>
      </c>
      <c r="BF10" s="108">
        <v>-250000</v>
      </c>
      <c r="BG10" s="108">
        <v>-250000</v>
      </c>
      <c r="BH10" s="108">
        <v>-250000</v>
      </c>
      <c r="BI10" s="108">
        <v>-250000</v>
      </c>
      <c r="BJ10" s="108">
        <v>-250000</v>
      </c>
      <c r="BK10" s="108">
        <v>-250000</v>
      </c>
      <c r="BL10" s="108">
        <v>-250000</v>
      </c>
      <c r="BM10" s="108">
        <v>-250000</v>
      </c>
      <c r="BN10" s="108">
        <v>-250000</v>
      </c>
      <c r="BO10" s="108">
        <v>4750000</v>
      </c>
      <c r="BP10" s="253">
        <v>7000000</v>
      </c>
      <c r="BQ10" s="108">
        <v>-395833.33333333331</v>
      </c>
      <c r="BR10" s="108">
        <v>-395833.33333333331</v>
      </c>
      <c r="BS10" s="108">
        <v>-395833.33333333331</v>
      </c>
      <c r="BT10" s="108">
        <v>-395833.33333333331</v>
      </c>
      <c r="BU10" s="108">
        <v>-395833.33333333331</v>
      </c>
      <c r="BV10" s="108">
        <v>-395833.33333333331</v>
      </c>
      <c r="BW10" s="108">
        <v>-395833.33333333331</v>
      </c>
      <c r="BX10" s="108">
        <v>-395833.33333333331</v>
      </c>
      <c r="BY10" s="108">
        <v>-395833.33333333331</v>
      </c>
      <c r="BZ10" s="108">
        <v>-395833.33333333331</v>
      </c>
      <c r="CA10" s="108">
        <v>-395833.33333333331</v>
      </c>
      <c r="CB10" s="108">
        <v>-395833.33333333331</v>
      </c>
      <c r="CC10" s="253">
        <v>-4750000</v>
      </c>
      <c r="CD10" s="108">
        <v>-666666.66666666663</v>
      </c>
      <c r="CE10" s="108">
        <v>-666666.66666666663</v>
      </c>
      <c r="CF10" s="108">
        <v>-666666.66666666663</v>
      </c>
      <c r="CG10" s="108">
        <v>-666666.66666666663</v>
      </c>
      <c r="CH10" s="108">
        <v>-666666.66666666663</v>
      </c>
      <c r="CI10" s="108">
        <v>-666666.66666666663</v>
      </c>
      <c r="CJ10" s="108">
        <v>-666666.66666666663</v>
      </c>
      <c r="CK10" s="108">
        <v>-666666.66666666663</v>
      </c>
      <c r="CL10" s="108">
        <v>-666666.66666666663</v>
      </c>
      <c r="CM10" s="108">
        <v>-666666.66666666663</v>
      </c>
      <c r="CN10" s="108">
        <v>-666666.66666666663</v>
      </c>
      <c r="CO10" s="108">
        <v>-666666.66666666663</v>
      </c>
      <c r="CP10" s="253">
        <v>-8000000.0000000009</v>
      </c>
    </row>
    <row r="11" spans="1:97" s="81" customFormat="1" ht="17.25" customHeight="1" thickBot="1" x14ac:dyDescent="0.4">
      <c r="A11" s="79"/>
      <c r="B11" s="115" t="s">
        <v>158</v>
      </c>
      <c r="C11" s="115"/>
      <c r="D11" s="116">
        <v>0</v>
      </c>
      <c r="E11" s="116">
        <v>0</v>
      </c>
      <c r="F11" s="116">
        <v>0</v>
      </c>
      <c r="G11" s="116">
        <v>0</v>
      </c>
      <c r="H11" s="116">
        <v>0</v>
      </c>
      <c r="I11" s="116">
        <v>0</v>
      </c>
      <c r="J11" s="116">
        <v>0</v>
      </c>
      <c r="K11" s="116">
        <v>0</v>
      </c>
      <c r="L11" s="116">
        <v>0</v>
      </c>
      <c r="M11" s="116">
        <v>0</v>
      </c>
      <c r="N11" s="116">
        <v>0</v>
      </c>
      <c r="O11" s="116">
        <v>0</v>
      </c>
      <c r="P11" s="253">
        <v>0</v>
      </c>
      <c r="Q11" s="116">
        <v>0</v>
      </c>
      <c r="R11" s="116">
        <v>0</v>
      </c>
      <c r="S11" s="116">
        <v>0</v>
      </c>
      <c r="T11" s="116">
        <v>0</v>
      </c>
      <c r="U11" s="116">
        <v>0</v>
      </c>
      <c r="V11" s="116">
        <v>0</v>
      </c>
      <c r="W11" s="116">
        <v>0</v>
      </c>
      <c r="X11" s="116">
        <v>0</v>
      </c>
      <c r="Y11" s="116">
        <v>0</v>
      </c>
      <c r="Z11" s="116">
        <v>0</v>
      </c>
      <c r="AA11" s="116">
        <v>0</v>
      </c>
      <c r="AB11" s="116">
        <v>0</v>
      </c>
      <c r="AC11" s="253">
        <v>0</v>
      </c>
      <c r="AD11" s="116">
        <v>0</v>
      </c>
      <c r="AE11" s="116">
        <v>0</v>
      </c>
      <c r="AF11" s="116">
        <v>0</v>
      </c>
      <c r="AG11" s="116">
        <v>0</v>
      </c>
      <c r="AH11" s="116">
        <v>0</v>
      </c>
      <c r="AI11" s="116">
        <v>28750</v>
      </c>
      <c r="AJ11" s="116">
        <v>28750</v>
      </c>
      <c r="AK11" s="116">
        <v>28750</v>
      </c>
      <c r="AL11" s="116">
        <v>28750</v>
      </c>
      <c r="AM11" s="116">
        <v>28750</v>
      </c>
      <c r="AN11" s="116">
        <v>53750</v>
      </c>
      <c r="AO11" s="116">
        <v>36550</v>
      </c>
      <c r="AP11" s="253">
        <v>234050</v>
      </c>
      <c r="AQ11" s="116">
        <v>0</v>
      </c>
      <c r="AR11" s="116">
        <v>0</v>
      </c>
      <c r="AS11" s="116">
        <v>0</v>
      </c>
      <c r="AT11" s="116">
        <v>0</v>
      </c>
      <c r="AU11" s="116">
        <v>0</v>
      </c>
      <c r="AV11" s="116">
        <v>0</v>
      </c>
      <c r="AW11" s="116">
        <v>0</v>
      </c>
      <c r="AX11" s="116">
        <v>250000.0588601029</v>
      </c>
      <c r="AY11" s="116">
        <v>0</v>
      </c>
      <c r="AZ11" s="116">
        <v>568138.14454468922</v>
      </c>
      <c r="BA11" s="116">
        <v>1009202.047221908</v>
      </c>
      <c r="BB11" s="116">
        <v>-827340.2307845538</v>
      </c>
      <c r="BC11" s="253">
        <v>1000000.0198421462</v>
      </c>
      <c r="BD11" s="116">
        <v>5409922.8673113445</v>
      </c>
      <c r="BE11" s="116">
        <v>413262.44712712721</v>
      </c>
      <c r="BF11" s="116">
        <v>416618.92708972772</v>
      </c>
      <c r="BG11" s="116">
        <v>419992.39272336708</v>
      </c>
      <c r="BH11" s="116">
        <v>423382.92998506699</v>
      </c>
      <c r="BI11" s="116">
        <v>426790.62526683963</v>
      </c>
      <c r="BJ11" s="116">
        <v>11482215.56539789</v>
      </c>
      <c r="BK11" s="116">
        <v>5238410.8376468262</v>
      </c>
      <c r="BL11" s="116">
        <v>437117.5297238843</v>
      </c>
      <c r="BM11" s="116">
        <v>20340594.729783166</v>
      </c>
      <c r="BN11" s="116">
        <v>444089.52642487979</v>
      </c>
      <c r="BO11" s="116">
        <v>5447602.008697601</v>
      </c>
      <c r="BP11" s="253">
        <v>50900000.387177713</v>
      </c>
      <c r="BQ11" s="116">
        <v>346663.32420768758</v>
      </c>
      <c r="BR11" s="116">
        <v>394447.19852586865</v>
      </c>
      <c r="BS11" s="116">
        <v>445306.23637733416</v>
      </c>
      <c r="BT11" s="116">
        <v>499438.34199005592</v>
      </c>
      <c r="BU11" s="116">
        <v>557054.15585237881</v>
      </c>
      <c r="BV11" s="116">
        <v>33622377.874363653</v>
      </c>
      <c r="BW11" s="116">
        <v>40683648.122234114</v>
      </c>
      <c r="BX11" s="116">
        <v>753118.88102846593</v>
      </c>
      <c r="BY11" s="116">
        <v>5827060.4774667341</v>
      </c>
      <c r="BZ11" s="116">
        <v>20905760.635327742</v>
      </c>
      <c r="CA11" s="116">
        <v>989525.59504861315</v>
      </c>
      <c r="CB11" s="116">
        <v>18825599.305376802</v>
      </c>
      <c r="CC11" s="253">
        <v>123850000.14779945</v>
      </c>
      <c r="CD11" s="116">
        <v>862167.43845466513</v>
      </c>
      <c r="CE11" s="116">
        <v>918487.97311824874</v>
      </c>
      <c r="CF11" s="116">
        <v>8976883.2931455057</v>
      </c>
      <c r="CG11" s="116">
        <v>1037429.8313034753</v>
      </c>
      <c r="CH11" s="116">
        <v>1100206.8360566511</v>
      </c>
      <c r="CI11" s="116">
        <v>81545515.475294113</v>
      </c>
      <c r="CJ11" s="116">
        <v>1232783.943877921</v>
      </c>
      <c r="CK11" s="116">
        <v>1302757.5751532721</v>
      </c>
      <c r="CL11" s="116">
        <v>139067308.95656687</v>
      </c>
      <c r="CM11" s="116">
        <v>69058533.049544111</v>
      </c>
      <c r="CN11" s="116">
        <v>1528528.3137831665</v>
      </c>
      <c r="CO11" s="116">
        <v>13669396.836126825</v>
      </c>
      <c r="CP11" s="253">
        <v>320299999.52242482</v>
      </c>
    </row>
    <row r="12" spans="1:97" ht="17.25" customHeight="1" thickBot="1" x14ac:dyDescent="0.4">
      <c r="A12" s="259" t="s">
        <v>80</v>
      </c>
      <c r="B12" s="258"/>
      <c r="C12" s="258"/>
      <c r="D12" s="258"/>
      <c r="E12" s="258"/>
      <c r="F12" s="258"/>
      <c r="G12" s="258"/>
      <c r="H12" s="258"/>
      <c r="I12" s="258"/>
      <c r="J12" s="258"/>
      <c r="K12" s="258"/>
      <c r="L12" s="258"/>
      <c r="M12" s="258"/>
      <c r="N12" s="258"/>
      <c r="O12" s="258"/>
      <c r="P12" s="255"/>
      <c r="Q12" s="102"/>
      <c r="R12" s="102"/>
      <c r="S12" s="102"/>
      <c r="T12" s="102"/>
      <c r="U12" s="102"/>
      <c r="V12" s="102"/>
      <c r="W12" s="102"/>
      <c r="X12" s="102"/>
      <c r="Y12" s="102"/>
      <c r="Z12" s="102"/>
      <c r="AA12" s="102"/>
      <c r="AB12" s="102"/>
      <c r="AC12" s="255"/>
      <c r="AD12" s="102"/>
      <c r="AE12" s="102"/>
      <c r="AF12" s="102"/>
      <c r="AG12" s="102"/>
      <c r="AH12" s="102"/>
      <c r="AI12" s="102"/>
      <c r="AJ12" s="102"/>
      <c r="AK12" s="102"/>
      <c r="AL12" s="102"/>
      <c r="AM12" s="102"/>
      <c r="AN12" s="102"/>
      <c r="AO12" s="102"/>
      <c r="AP12" s="255"/>
      <c r="AQ12" s="102"/>
      <c r="AR12" s="102"/>
      <c r="AS12" s="102"/>
      <c r="AT12" s="102"/>
      <c r="AU12" s="102"/>
      <c r="AV12" s="102"/>
      <c r="AW12" s="102"/>
      <c r="AX12" s="102"/>
      <c r="AY12" s="102"/>
      <c r="AZ12" s="102"/>
      <c r="BA12" s="102"/>
      <c r="BB12" s="102"/>
      <c r="BC12" s="255"/>
      <c r="BD12" s="102"/>
      <c r="BE12" s="102"/>
      <c r="BF12" s="102"/>
      <c r="BG12" s="102"/>
      <c r="BH12" s="102"/>
      <c r="BI12" s="102"/>
      <c r="BJ12" s="102"/>
      <c r="BK12" s="102"/>
      <c r="BL12" s="102"/>
      <c r="BM12" s="102"/>
      <c r="BN12" s="102"/>
      <c r="BO12" s="102"/>
      <c r="BP12" s="255"/>
      <c r="BQ12" s="102"/>
      <c r="BR12" s="102"/>
      <c r="BS12" s="102"/>
      <c r="BT12" s="102"/>
      <c r="BU12" s="102"/>
      <c r="BV12" s="102"/>
      <c r="BW12" s="102"/>
      <c r="BX12" s="102"/>
      <c r="BY12" s="102"/>
      <c r="BZ12" s="102"/>
      <c r="CA12" s="102"/>
      <c r="CB12" s="102"/>
      <c r="CC12" s="255"/>
      <c r="CD12" s="102"/>
      <c r="CE12" s="102"/>
      <c r="CF12" s="102"/>
      <c r="CG12" s="102"/>
      <c r="CH12" s="102"/>
      <c r="CI12" s="102"/>
      <c r="CJ12" s="102"/>
      <c r="CK12" s="102"/>
      <c r="CL12" s="102"/>
      <c r="CM12" s="102"/>
      <c r="CN12" s="102"/>
      <c r="CO12" s="102"/>
      <c r="CP12" s="255"/>
    </row>
    <row r="13" spans="1:97" ht="17.25" customHeight="1" thickTop="1" x14ac:dyDescent="0.35">
      <c r="A13" s="258"/>
      <c r="B13" s="113" t="s">
        <v>159</v>
      </c>
      <c r="C13" s="113"/>
      <c r="D13" s="114"/>
      <c r="E13" s="114"/>
      <c r="F13" s="114"/>
      <c r="G13" s="114"/>
      <c r="H13" s="114"/>
      <c r="I13" s="114"/>
      <c r="J13" s="114"/>
      <c r="K13" s="114"/>
      <c r="L13" s="114"/>
      <c r="M13" s="114"/>
      <c r="N13" s="114"/>
      <c r="O13" s="114"/>
      <c r="P13" s="254"/>
      <c r="AC13" s="254"/>
      <c r="AP13" s="254"/>
      <c r="BC13" s="254"/>
      <c r="BP13" s="254"/>
      <c r="CC13" s="254"/>
      <c r="CP13" s="254"/>
      <c r="CQ13" s="286"/>
      <c r="CR13" s="286"/>
    </row>
    <row r="14" spans="1:97" ht="17.25" customHeight="1" x14ac:dyDescent="0.35">
      <c r="A14" s="258"/>
      <c r="B14" s="107" t="s">
        <v>234</v>
      </c>
      <c r="C14" s="107"/>
      <c r="D14" s="108">
        <v>0</v>
      </c>
      <c r="E14" s="108">
        <v>0</v>
      </c>
      <c r="F14" s="108">
        <v>0</v>
      </c>
      <c r="G14" s="108">
        <v>0</v>
      </c>
      <c r="H14" s="108">
        <v>0</v>
      </c>
      <c r="I14" s="108">
        <v>0</v>
      </c>
      <c r="J14" s="108">
        <v>0</v>
      </c>
      <c r="K14" s="108">
        <v>0</v>
      </c>
      <c r="L14" s="108">
        <v>0</v>
      </c>
      <c r="M14" s="108">
        <v>0</v>
      </c>
      <c r="N14" s="108">
        <v>0</v>
      </c>
      <c r="O14" s="108">
        <v>0</v>
      </c>
      <c r="P14" s="254">
        <v>0</v>
      </c>
      <c r="Q14" s="114">
        <v>0</v>
      </c>
      <c r="R14" s="114">
        <v>0</v>
      </c>
      <c r="S14" s="114">
        <v>0</v>
      </c>
      <c r="T14" s="114">
        <v>0</v>
      </c>
      <c r="U14" s="114">
        <v>0</v>
      </c>
      <c r="V14" s="114">
        <v>0</v>
      </c>
      <c r="W14" s="114">
        <v>0</v>
      </c>
      <c r="X14" s="114">
        <v>0</v>
      </c>
      <c r="Y14" s="114">
        <v>0</v>
      </c>
      <c r="Z14" s="114">
        <v>0</v>
      </c>
      <c r="AA14" s="114">
        <v>0</v>
      </c>
      <c r="AB14" s="114">
        <v>0</v>
      </c>
      <c r="AC14" s="254">
        <v>0</v>
      </c>
      <c r="AD14" s="114">
        <v>0</v>
      </c>
      <c r="AE14" s="114">
        <v>0</v>
      </c>
      <c r="AF14" s="114">
        <v>0</v>
      </c>
      <c r="AG14" s="114">
        <v>0</v>
      </c>
      <c r="AH14" s="114">
        <v>0</v>
      </c>
      <c r="AI14" s="114">
        <v>600</v>
      </c>
      <c r="AJ14" s="114">
        <v>600</v>
      </c>
      <c r="AK14" s="114">
        <v>600</v>
      </c>
      <c r="AL14" s="114">
        <v>900.00000000000023</v>
      </c>
      <c r="AM14" s="114">
        <v>900.00000000000023</v>
      </c>
      <c r="AN14" s="114">
        <v>900.00000000000023</v>
      </c>
      <c r="AO14" s="114">
        <v>1200</v>
      </c>
      <c r="AP14" s="254">
        <v>5700</v>
      </c>
      <c r="AQ14" s="114">
        <v>300</v>
      </c>
      <c r="AR14" s="114">
        <v>332.43589704306231</v>
      </c>
      <c r="AS14" s="114">
        <v>368.37875214275175</v>
      </c>
      <c r="AT14" s="114">
        <v>408.20773640059866</v>
      </c>
      <c r="AU14" s="114">
        <v>452.34301676750306</v>
      </c>
      <c r="AV14" s="114">
        <v>501.25018850089953</v>
      </c>
      <c r="AW14" s="114">
        <v>52396.995960240056</v>
      </c>
      <c r="AX14" s="114">
        <v>58062.141181347055</v>
      </c>
      <c r="AY14" s="114">
        <v>64339.79995954012</v>
      </c>
      <c r="AZ14" s="114">
        <v>71296.197050403003</v>
      </c>
      <c r="BA14" s="114">
        <v>79004.717407365504</v>
      </c>
      <c r="BB14" s="114">
        <v>87546.680339837287</v>
      </c>
      <c r="BC14" s="254">
        <v>415009.14748958783</v>
      </c>
      <c r="BD14" s="114">
        <v>87989.715641512594</v>
      </c>
      <c r="BE14" s="114">
        <v>88434.992950283631</v>
      </c>
      <c r="BF14" s="114">
        <v>88882.523611963683</v>
      </c>
      <c r="BG14" s="114">
        <v>89332.319029782273</v>
      </c>
      <c r="BH14" s="114">
        <v>89784.390664675593</v>
      </c>
      <c r="BI14" s="114">
        <v>90238.750035578632</v>
      </c>
      <c r="BJ14" s="114">
        <v>90695.408719718616</v>
      </c>
      <c r="BK14" s="114">
        <v>91154.378352910033</v>
      </c>
      <c r="BL14" s="114">
        <v>91615.670629851214</v>
      </c>
      <c r="BM14" s="114">
        <v>92079.297304422114</v>
      </c>
      <c r="BN14" s="114">
        <v>92545.270189983974</v>
      </c>
      <c r="BO14" s="114">
        <v>93013.601159680155</v>
      </c>
      <c r="BP14" s="254">
        <v>1085766.3182903624</v>
      </c>
      <c r="BQ14" s="114">
        <v>98999.554338802787</v>
      </c>
      <c r="BR14" s="114">
        <v>105370.73758122695</v>
      </c>
      <c r="BS14" s="114">
        <v>112151.94262808899</v>
      </c>
      <c r="BT14" s="114">
        <v>119369.5567097852</v>
      </c>
      <c r="BU14" s="114">
        <v>127051.6652247616</v>
      </c>
      <c r="BV14" s="114">
        <v>135228.16102626652</v>
      </c>
      <c r="BW14" s="114">
        <v>143930.86074232677</v>
      </c>
      <c r="BX14" s="114">
        <v>153193.62858157323</v>
      </c>
      <c r="BY14" s="114">
        <v>163052.50810667546</v>
      </c>
      <c r="BZ14" s="114">
        <v>173545.8624881437</v>
      </c>
      <c r="CA14" s="114">
        <v>184714.52378425951</v>
      </c>
      <c r="CB14" s="114">
        <v>1196601.9518280176</v>
      </c>
      <c r="CC14" s="254">
        <v>2713210.9530399283</v>
      </c>
      <c r="CD14" s="114">
        <v>203844.54734951089</v>
      </c>
      <c r="CE14" s="114">
        <v>211353.95197132209</v>
      </c>
      <c r="CF14" s="114">
        <v>219139.99464162311</v>
      </c>
      <c r="CG14" s="114">
        <v>227212.86639601894</v>
      </c>
      <c r="CH14" s="114">
        <v>235583.13369644232</v>
      </c>
      <c r="CI14" s="114">
        <v>244261.75226143905</v>
      </c>
      <c r="CJ14" s="114">
        <v>253260.08140594506</v>
      </c>
      <c r="CK14" s="114">
        <v>262589.89890932519</v>
      </c>
      <c r="CL14" s="114">
        <v>272263.41643113352</v>
      </c>
      <c r="CM14" s="114">
        <v>282293.29549477366</v>
      </c>
      <c r="CN14" s="114">
        <v>292692.66405997775</v>
      </c>
      <c r="CO14" s="114">
        <v>303475.13370579871</v>
      </c>
      <c r="CP14" s="254">
        <v>3007970.7363233101</v>
      </c>
      <c r="CQ14" s="287">
        <v>8.8061329980644018E-2</v>
      </c>
      <c r="CR14" s="287">
        <v>3.7946454958841705E-2</v>
      </c>
      <c r="CS14" s="276"/>
    </row>
    <row r="15" spans="1:97" ht="17.25" customHeight="1" x14ac:dyDescent="0.35">
      <c r="A15" s="258"/>
      <c r="B15" s="107" t="s">
        <v>47</v>
      </c>
      <c r="C15" s="107"/>
      <c r="D15" s="108">
        <v>0</v>
      </c>
      <c r="E15" s="108">
        <v>0</v>
      </c>
      <c r="F15" s="108">
        <v>0</v>
      </c>
      <c r="G15" s="108">
        <v>0</v>
      </c>
      <c r="H15" s="108">
        <v>0</v>
      </c>
      <c r="I15" s="108">
        <v>0</v>
      </c>
      <c r="J15" s="108">
        <v>0</v>
      </c>
      <c r="K15" s="108">
        <v>0</v>
      </c>
      <c r="L15" s="108">
        <v>0</v>
      </c>
      <c r="M15" s="108">
        <v>0</v>
      </c>
      <c r="N15" s="108">
        <v>0</v>
      </c>
      <c r="O15" s="108">
        <v>0</v>
      </c>
      <c r="P15" s="253">
        <v>0</v>
      </c>
      <c r="Q15" s="108">
        <v>0</v>
      </c>
      <c r="R15" s="108">
        <v>0</v>
      </c>
      <c r="S15" s="108">
        <v>0</v>
      </c>
      <c r="T15" s="108">
        <v>0</v>
      </c>
      <c r="U15" s="108">
        <v>0</v>
      </c>
      <c r="V15" s="108">
        <v>0</v>
      </c>
      <c r="W15" s="108">
        <v>0</v>
      </c>
      <c r="X15" s="108">
        <v>0</v>
      </c>
      <c r="Y15" s="108">
        <v>0</v>
      </c>
      <c r="Z15" s="108">
        <v>0</v>
      </c>
      <c r="AA15" s="108">
        <v>0</v>
      </c>
      <c r="AB15" s="108">
        <v>0</v>
      </c>
      <c r="AC15" s="253">
        <v>0</v>
      </c>
      <c r="AD15" s="108">
        <v>0</v>
      </c>
      <c r="AE15" s="108">
        <v>0</v>
      </c>
      <c r="AF15" s="108">
        <v>0</v>
      </c>
      <c r="AG15" s="108">
        <v>0</v>
      </c>
      <c r="AH15" s="108">
        <v>0</v>
      </c>
      <c r="AI15" s="108">
        <v>2920</v>
      </c>
      <c r="AJ15" s="108">
        <v>2920</v>
      </c>
      <c r="AK15" s="108">
        <v>2920</v>
      </c>
      <c r="AL15" s="108">
        <v>3880.0000000000005</v>
      </c>
      <c r="AM15" s="108">
        <v>3880.0000000000005</v>
      </c>
      <c r="AN15" s="108">
        <v>3880.0000000000005</v>
      </c>
      <c r="AO15" s="108">
        <v>4840</v>
      </c>
      <c r="AP15" s="253">
        <v>25240</v>
      </c>
      <c r="AQ15" s="108">
        <v>960</v>
      </c>
      <c r="AR15" s="108">
        <v>1063.7948705377994</v>
      </c>
      <c r="AS15" s="108">
        <v>1178.8120068568055</v>
      </c>
      <c r="AT15" s="108">
        <v>1306.2647564819156</v>
      </c>
      <c r="AU15" s="108">
        <v>1447.4976536560098</v>
      </c>
      <c r="AV15" s="108">
        <v>1604.0006032028782</v>
      </c>
      <c r="AW15" s="108">
        <v>1777.4245979445393</v>
      </c>
      <c r="AX15" s="108">
        <v>1969.5991354803243</v>
      </c>
      <c r="AY15" s="108">
        <v>2182.5515180621387</v>
      </c>
      <c r="AZ15" s="108">
        <v>2418.5282391656147</v>
      </c>
      <c r="BA15" s="108">
        <v>2680.018682369996</v>
      </c>
      <c r="BB15" s="108">
        <v>2969.7813825527851</v>
      </c>
      <c r="BC15" s="253">
        <v>21558.273446310806</v>
      </c>
      <c r="BD15" s="108">
        <v>2984.8101419029013</v>
      </c>
      <c r="BE15" s="108">
        <v>2999.9149552039676</v>
      </c>
      <c r="BF15" s="108">
        <v>3015.0962073316309</v>
      </c>
      <c r="BG15" s="108">
        <v>303030.35428510921</v>
      </c>
      <c r="BH15" s="108">
        <v>203045.68957731762</v>
      </c>
      <c r="BI15" s="108">
        <v>203061.10247470514</v>
      </c>
      <c r="BJ15" s="108">
        <v>203076.59336999751</v>
      </c>
      <c r="BK15" s="108">
        <v>203092.1626579079</v>
      </c>
      <c r="BL15" s="108">
        <v>4403107.8107351465</v>
      </c>
      <c r="BM15" s="108">
        <v>4003123.5380004328</v>
      </c>
      <c r="BN15" s="108">
        <v>3139.3448545012234</v>
      </c>
      <c r="BO15" s="108">
        <v>3155.2317001163601</v>
      </c>
      <c r="BP15" s="253">
        <v>9536831.6489596739</v>
      </c>
      <c r="BQ15" s="108">
        <v>3358.2887690901298</v>
      </c>
      <c r="BR15" s="108">
        <v>3574.4137130027511</v>
      </c>
      <c r="BS15" s="108">
        <v>3804.4475237796978</v>
      </c>
      <c r="BT15" s="108">
        <v>204049.28531595031</v>
      </c>
      <c r="BU15" s="108">
        <v>204309.87980974457</v>
      </c>
      <c r="BV15" s="108">
        <v>504587.24503834685</v>
      </c>
      <c r="BW15" s="108">
        <v>10504882.460293733</v>
      </c>
      <c r="BX15" s="108">
        <v>505196.67432644207</v>
      </c>
      <c r="BY15" s="108">
        <v>505531.10981563281</v>
      </c>
      <c r="BZ15" s="108">
        <v>12505887.068126807</v>
      </c>
      <c r="CA15" s="108">
        <v>2306265.9343757206</v>
      </c>
      <c r="CB15" s="108">
        <v>356669.18281819421</v>
      </c>
      <c r="CC15" s="253">
        <v>27608115.989926443</v>
      </c>
      <c r="CD15" s="108">
        <v>506914.86803729791</v>
      </c>
      <c r="CE15" s="108">
        <v>607169.60402446892</v>
      </c>
      <c r="CF15" s="108">
        <v>1607433.7241998571</v>
      </c>
      <c r="CG15" s="108">
        <v>17707707.574266437</v>
      </c>
      <c r="CH15" s="108">
        <v>707991.51266249421</v>
      </c>
      <c r="CI15" s="108">
        <v>10708285.911030777</v>
      </c>
      <c r="CJ15" s="108">
        <v>10708591.154704936</v>
      </c>
      <c r="CK15" s="108">
        <v>708907.64321388525</v>
      </c>
      <c r="CL15" s="108">
        <v>10709235.790804731</v>
      </c>
      <c r="CM15" s="108">
        <v>10709576.026984982</v>
      </c>
      <c r="CN15" s="108">
        <v>10709928.797084721</v>
      </c>
      <c r="CO15" s="108">
        <v>10294.56283948999</v>
      </c>
      <c r="CP15" s="253">
        <v>75402037.169854075</v>
      </c>
      <c r="CQ15" s="287">
        <v>0.89606280322908194</v>
      </c>
      <c r="CR15" s="287">
        <v>0.95121936284796249</v>
      </c>
      <c r="CS15" s="276"/>
    </row>
    <row r="16" spans="1:97" ht="17.25" customHeight="1" x14ac:dyDescent="0.35">
      <c r="A16" s="258"/>
      <c r="B16" s="107" t="s">
        <v>51</v>
      </c>
      <c r="C16" s="107"/>
      <c r="D16" s="108">
        <v>0</v>
      </c>
      <c r="E16" s="108">
        <v>0</v>
      </c>
      <c r="F16" s="108">
        <v>0</v>
      </c>
      <c r="G16" s="108">
        <v>0</v>
      </c>
      <c r="H16" s="108">
        <v>0</v>
      </c>
      <c r="I16" s="108">
        <v>0</v>
      </c>
      <c r="J16" s="108">
        <v>0</v>
      </c>
      <c r="K16" s="108">
        <v>0</v>
      </c>
      <c r="L16" s="108">
        <v>0</v>
      </c>
      <c r="M16" s="108">
        <v>0</v>
      </c>
      <c r="N16" s="108">
        <v>0</v>
      </c>
      <c r="O16" s="108">
        <v>0</v>
      </c>
      <c r="P16" s="253">
        <v>0</v>
      </c>
      <c r="Q16" s="108">
        <v>0</v>
      </c>
      <c r="R16" s="108">
        <v>0</v>
      </c>
      <c r="S16" s="108">
        <v>0</v>
      </c>
      <c r="T16" s="108">
        <v>0</v>
      </c>
      <c r="U16" s="108">
        <v>0</v>
      </c>
      <c r="V16" s="108">
        <v>0</v>
      </c>
      <c r="W16" s="108">
        <v>0</v>
      </c>
      <c r="X16" s="108">
        <v>0</v>
      </c>
      <c r="Y16" s="108">
        <v>0</v>
      </c>
      <c r="Z16" s="108">
        <v>0</v>
      </c>
      <c r="AA16" s="108">
        <v>0</v>
      </c>
      <c r="AB16" s="108">
        <v>0</v>
      </c>
      <c r="AC16" s="253">
        <v>0</v>
      </c>
      <c r="AD16" s="108">
        <v>0</v>
      </c>
      <c r="AE16" s="108">
        <v>0</v>
      </c>
      <c r="AF16" s="108">
        <v>0</v>
      </c>
      <c r="AG16" s="108">
        <v>0</v>
      </c>
      <c r="AH16" s="108">
        <v>0</v>
      </c>
      <c r="AI16" s="108">
        <v>5760</v>
      </c>
      <c r="AJ16" s="108">
        <v>5760</v>
      </c>
      <c r="AK16" s="108">
        <v>5760</v>
      </c>
      <c r="AL16" s="108">
        <v>8640</v>
      </c>
      <c r="AM16" s="108">
        <v>8640</v>
      </c>
      <c r="AN16" s="108">
        <v>8640</v>
      </c>
      <c r="AO16" s="108">
        <v>71520</v>
      </c>
      <c r="AP16" s="253">
        <v>114720</v>
      </c>
      <c r="AQ16" s="108">
        <v>8080</v>
      </c>
      <c r="AR16" s="108">
        <v>8953.6068270264768</v>
      </c>
      <c r="AS16" s="108">
        <v>9921.6677243781123</v>
      </c>
      <c r="AT16" s="108">
        <v>10994.395033722791</v>
      </c>
      <c r="AU16" s="108">
        <v>12183.105251604748</v>
      </c>
      <c r="AV16" s="108">
        <v>13500.338410290893</v>
      </c>
      <c r="AW16" s="108">
        <v>14959.990366033206</v>
      </c>
      <c r="AX16" s="108">
        <v>16577.459390292726</v>
      </c>
      <c r="AY16" s="108">
        <v>18369.808610356333</v>
      </c>
      <c r="AZ16" s="108">
        <v>20355.946012977256</v>
      </c>
      <c r="BA16" s="108">
        <v>22556.823909947467</v>
      </c>
      <c r="BB16" s="108">
        <v>-575004.34003018076</v>
      </c>
      <c r="BC16" s="253">
        <v>-418551.19849355076</v>
      </c>
      <c r="BD16" s="108">
        <v>1025122.1520276828</v>
      </c>
      <c r="BE16" s="108">
        <v>25249.284206300057</v>
      </c>
      <c r="BF16" s="108">
        <v>25377.059745041228</v>
      </c>
      <c r="BG16" s="108">
        <v>25505.481899669285</v>
      </c>
      <c r="BH16" s="108">
        <v>25634.553942423281</v>
      </c>
      <c r="BI16" s="108">
        <v>25764.2791621016</v>
      </c>
      <c r="BJ16" s="108">
        <v>25894.660864145808</v>
      </c>
      <c r="BK16" s="108">
        <v>26025.702370724852</v>
      </c>
      <c r="BL16" s="108">
        <v>26157.407020819719</v>
      </c>
      <c r="BM16" s="108">
        <v>26289.778170308513</v>
      </c>
      <c r="BN16" s="108">
        <v>26422.81919205196</v>
      </c>
      <c r="BO16" s="108">
        <v>1026556.5334759793</v>
      </c>
      <c r="BP16" s="253">
        <v>2309999.7120772484</v>
      </c>
      <c r="BQ16" s="108">
        <v>28265.597139841928</v>
      </c>
      <c r="BR16" s="108">
        <v>30084.648751106488</v>
      </c>
      <c r="BS16" s="108">
        <v>32020.766658479122</v>
      </c>
      <c r="BT16" s="108">
        <v>34081.484742581793</v>
      </c>
      <c r="BU16" s="108">
        <v>36274.821732016739</v>
      </c>
      <c r="BV16" s="108">
        <v>38609.312406086006</v>
      </c>
      <c r="BW16" s="108">
        <v>41094.040805583048</v>
      </c>
      <c r="BX16" s="108">
        <v>43738.675580887342</v>
      </c>
      <c r="BY16" s="108">
        <v>46553.50761490946</v>
      </c>
      <c r="BZ16" s="108">
        <v>49549.490067286257</v>
      </c>
      <c r="CA16" s="108">
        <v>52738.280995647248</v>
      </c>
      <c r="CB16" s="108">
        <v>56132.28871980148</v>
      </c>
      <c r="CC16" s="253">
        <v>489142.91521422687</v>
      </c>
      <c r="CD16" s="108">
        <v>58200.139313923966</v>
      </c>
      <c r="CE16" s="108">
        <v>60344.167205946367</v>
      </c>
      <c r="CF16" s="108">
        <v>62567.178682131263</v>
      </c>
      <c r="CG16" s="108">
        <v>64872.083409181389</v>
      </c>
      <c r="CH16" s="108">
        <v>67261.898242659154</v>
      </c>
      <c r="CI16" s="108">
        <v>69739.75117570415</v>
      </c>
      <c r="CJ16" s="108">
        <v>72308.885433216827</v>
      </c>
      <c r="CK16" s="108">
        <v>74972.663716867406</v>
      </c>
      <c r="CL16" s="108">
        <v>77734.57260648621</v>
      </c>
      <c r="CM16" s="108">
        <v>80598.227123596153</v>
      </c>
      <c r="CN16" s="108">
        <v>83567.375463060773</v>
      </c>
      <c r="CO16" s="108">
        <v>86645.903899040757</v>
      </c>
      <c r="CP16" s="253">
        <v>858812.84627181443</v>
      </c>
      <c r="CQ16" s="287">
        <v>1.5875866790273981E-2</v>
      </c>
      <c r="CR16" s="287">
        <v>1.0834182193195796E-2</v>
      </c>
      <c r="CS16" s="276"/>
    </row>
    <row r="17" spans="1:96" ht="17.25" customHeight="1" x14ac:dyDescent="0.35">
      <c r="A17" s="258"/>
      <c r="B17" s="107" t="s">
        <v>235</v>
      </c>
      <c r="C17" s="107"/>
      <c r="D17" s="108">
        <v>0</v>
      </c>
      <c r="E17" s="108">
        <v>0</v>
      </c>
      <c r="F17" s="108">
        <v>0</v>
      </c>
      <c r="G17" s="108">
        <v>0</v>
      </c>
      <c r="H17" s="108">
        <v>0</v>
      </c>
      <c r="I17" s="108">
        <v>0</v>
      </c>
      <c r="J17" s="108">
        <v>0</v>
      </c>
      <c r="K17" s="108">
        <v>0</v>
      </c>
      <c r="L17" s="108">
        <v>0</v>
      </c>
      <c r="M17" s="108">
        <v>0</v>
      </c>
      <c r="N17" s="108">
        <v>0</v>
      </c>
      <c r="O17" s="108">
        <v>0</v>
      </c>
      <c r="P17" s="253">
        <v>0</v>
      </c>
      <c r="Q17" s="108">
        <v>0</v>
      </c>
      <c r="R17" s="108">
        <v>0</v>
      </c>
      <c r="S17" s="108">
        <v>0</v>
      </c>
      <c r="T17" s="108">
        <v>0</v>
      </c>
      <c r="U17" s="108">
        <v>0</v>
      </c>
      <c r="V17" s="108">
        <v>0</v>
      </c>
      <c r="W17" s="108">
        <v>0</v>
      </c>
      <c r="X17" s="108">
        <v>0</v>
      </c>
      <c r="Y17" s="108">
        <v>0</v>
      </c>
      <c r="Z17" s="108">
        <v>0</v>
      </c>
      <c r="AA17" s="108">
        <v>0</v>
      </c>
      <c r="AB17" s="108">
        <v>0</v>
      </c>
      <c r="AC17" s="253">
        <v>0</v>
      </c>
      <c r="AD17" s="108">
        <v>0</v>
      </c>
      <c r="AE17" s="108">
        <v>0</v>
      </c>
      <c r="AF17" s="108">
        <v>0</v>
      </c>
      <c r="AG17" s="108">
        <v>0</v>
      </c>
      <c r="AH17" s="108">
        <v>0</v>
      </c>
      <c r="AI17" s="108">
        <v>0</v>
      </c>
      <c r="AJ17" s="108">
        <v>0</v>
      </c>
      <c r="AK17" s="108">
        <v>0</v>
      </c>
      <c r="AL17" s="108">
        <v>0</v>
      </c>
      <c r="AM17" s="108">
        <v>0</v>
      </c>
      <c r="AN17" s="108">
        <v>0</v>
      </c>
      <c r="AO17" s="108">
        <v>0</v>
      </c>
      <c r="AP17" s="253">
        <v>0</v>
      </c>
      <c r="AQ17" s="108">
        <v>0</v>
      </c>
      <c r="AR17" s="108">
        <v>0</v>
      </c>
      <c r="AS17" s="108">
        <v>0</v>
      </c>
      <c r="AT17" s="108">
        <v>0</v>
      </c>
      <c r="AU17" s="108">
        <v>0</v>
      </c>
      <c r="AV17" s="108">
        <v>0</v>
      </c>
      <c r="AW17" s="108">
        <v>0</v>
      </c>
      <c r="AX17" s="108">
        <v>0</v>
      </c>
      <c r="AY17" s="108">
        <v>0</v>
      </c>
      <c r="AZ17" s="108">
        <v>0</v>
      </c>
      <c r="BA17" s="108">
        <v>0</v>
      </c>
      <c r="BB17" s="108">
        <v>0</v>
      </c>
      <c r="BC17" s="253">
        <v>0</v>
      </c>
      <c r="BD17" s="108">
        <v>0</v>
      </c>
      <c r="BE17" s="108">
        <v>0</v>
      </c>
      <c r="BF17" s="108">
        <v>0</v>
      </c>
      <c r="BG17" s="108">
        <v>0</v>
      </c>
      <c r="BH17" s="108">
        <v>0</v>
      </c>
      <c r="BI17" s="108">
        <v>0</v>
      </c>
      <c r="BJ17" s="108">
        <v>0</v>
      </c>
      <c r="BK17" s="108">
        <v>0</v>
      </c>
      <c r="BL17" s="108">
        <v>0</v>
      </c>
      <c r="BM17" s="108">
        <v>0</v>
      </c>
      <c r="BN17" s="108">
        <v>0</v>
      </c>
      <c r="BO17" s="108">
        <v>0</v>
      </c>
      <c r="BP17" s="253">
        <v>0</v>
      </c>
      <c r="BQ17" s="108">
        <v>0</v>
      </c>
      <c r="BR17" s="108">
        <v>0</v>
      </c>
      <c r="BS17" s="108">
        <v>0</v>
      </c>
      <c r="BT17" s="108">
        <v>0</v>
      </c>
      <c r="BU17" s="108">
        <v>0</v>
      </c>
      <c r="BV17" s="108">
        <v>0</v>
      </c>
      <c r="BW17" s="108">
        <v>0</v>
      </c>
      <c r="BX17" s="108">
        <v>0</v>
      </c>
      <c r="BY17" s="108">
        <v>0</v>
      </c>
      <c r="BZ17" s="108">
        <v>0</v>
      </c>
      <c r="CA17" s="108">
        <v>0</v>
      </c>
      <c r="CB17" s="108">
        <v>0</v>
      </c>
      <c r="CC17" s="253">
        <v>0</v>
      </c>
      <c r="CD17" s="108">
        <v>0</v>
      </c>
      <c r="CE17" s="108">
        <v>0</v>
      </c>
      <c r="CF17" s="108">
        <v>0</v>
      </c>
      <c r="CG17" s="108">
        <v>0</v>
      </c>
      <c r="CH17" s="108">
        <v>0</v>
      </c>
      <c r="CI17" s="108">
        <v>0</v>
      </c>
      <c r="CJ17" s="108">
        <v>0</v>
      </c>
      <c r="CK17" s="108">
        <v>0</v>
      </c>
      <c r="CL17" s="108">
        <v>0</v>
      </c>
      <c r="CM17" s="108">
        <v>0</v>
      </c>
      <c r="CN17" s="108">
        <v>0</v>
      </c>
      <c r="CO17" s="108">
        <v>0</v>
      </c>
      <c r="CP17" s="253">
        <v>0</v>
      </c>
      <c r="CQ17" s="286"/>
      <c r="CR17" s="286"/>
    </row>
    <row r="18" spans="1:96" s="81" customFormat="1" ht="17.25" customHeight="1" thickBot="1" x14ac:dyDescent="0.4">
      <c r="A18" s="79"/>
      <c r="B18" s="115" t="s">
        <v>160</v>
      </c>
      <c r="C18" s="115"/>
      <c r="D18" s="116">
        <v>0</v>
      </c>
      <c r="E18" s="116">
        <v>0</v>
      </c>
      <c r="F18" s="116">
        <v>0</v>
      </c>
      <c r="G18" s="116">
        <v>0</v>
      </c>
      <c r="H18" s="116">
        <v>0</v>
      </c>
      <c r="I18" s="116">
        <v>0</v>
      </c>
      <c r="J18" s="116">
        <v>0</v>
      </c>
      <c r="K18" s="116">
        <v>0</v>
      </c>
      <c r="L18" s="116">
        <v>0</v>
      </c>
      <c r="M18" s="116">
        <v>0</v>
      </c>
      <c r="N18" s="116">
        <v>0</v>
      </c>
      <c r="O18" s="116">
        <v>0</v>
      </c>
      <c r="P18" s="253">
        <v>0</v>
      </c>
      <c r="Q18" s="108">
        <v>0</v>
      </c>
      <c r="R18" s="108">
        <v>0</v>
      </c>
      <c r="S18" s="108">
        <v>0</v>
      </c>
      <c r="T18" s="108">
        <v>0</v>
      </c>
      <c r="U18" s="108">
        <v>0</v>
      </c>
      <c r="V18" s="108">
        <v>0</v>
      </c>
      <c r="W18" s="108">
        <v>0</v>
      </c>
      <c r="X18" s="108">
        <v>0</v>
      </c>
      <c r="Y18" s="108">
        <v>0</v>
      </c>
      <c r="Z18" s="108">
        <v>0</v>
      </c>
      <c r="AA18" s="108">
        <v>0</v>
      </c>
      <c r="AB18" s="108">
        <v>0</v>
      </c>
      <c r="AC18" s="253">
        <v>0</v>
      </c>
      <c r="AD18" s="108">
        <v>0</v>
      </c>
      <c r="AE18" s="108">
        <v>0</v>
      </c>
      <c r="AF18" s="108">
        <v>0</v>
      </c>
      <c r="AG18" s="108">
        <v>0</v>
      </c>
      <c r="AH18" s="108">
        <v>0</v>
      </c>
      <c r="AI18" s="108">
        <v>9280</v>
      </c>
      <c r="AJ18" s="108">
        <v>9280</v>
      </c>
      <c r="AK18" s="108">
        <v>9280</v>
      </c>
      <c r="AL18" s="108">
        <v>13420</v>
      </c>
      <c r="AM18" s="108">
        <v>13420</v>
      </c>
      <c r="AN18" s="108">
        <v>13420</v>
      </c>
      <c r="AO18" s="108">
        <v>77560</v>
      </c>
      <c r="AP18" s="253">
        <v>145660</v>
      </c>
      <c r="AQ18" s="108">
        <v>9340</v>
      </c>
      <c r="AR18" s="108">
        <v>10349.837594607339</v>
      </c>
      <c r="AS18" s="108">
        <v>11468.858483377669</v>
      </c>
      <c r="AT18" s="108">
        <v>12708.867526605305</v>
      </c>
      <c r="AU18" s="108">
        <v>14082.945922028261</v>
      </c>
      <c r="AV18" s="108">
        <v>15605.589201994671</v>
      </c>
      <c r="AW18" s="108">
        <v>69134.410924217809</v>
      </c>
      <c r="AX18" s="108">
        <v>76609.199707120104</v>
      </c>
      <c r="AY18" s="108">
        <v>84892.160087958589</v>
      </c>
      <c r="AZ18" s="108">
        <v>94070.671302545874</v>
      </c>
      <c r="BA18" s="108">
        <v>104241.55999968297</v>
      </c>
      <c r="BB18" s="108">
        <v>-484487.87830779067</v>
      </c>
      <c r="BC18" s="253">
        <v>18016.222442347964</v>
      </c>
      <c r="BD18" s="108">
        <v>1116096.6778110983</v>
      </c>
      <c r="BE18" s="108">
        <v>116684.19211178766</v>
      </c>
      <c r="BF18" s="108">
        <v>117274.67956433655</v>
      </c>
      <c r="BG18" s="108">
        <v>417868.15521456074</v>
      </c>
      <c r="BH18" s="108">
        <v>318464.63418441644</v>
      </c>
      <c r="BI18" s="108">
        <v>319064.13167238538</v>
      </c>
      <c r="BJ18" s="108">
        <v>319666.66295386193</v>
      </c>
      <c r="BK18" s="108">
        <v>320272.24338154279</v>
      </c>
      <c r="BL18" s="108">
        <v>4520880.8883858174</v>
      </c>
      <c r="BM18" s="108">
        <v>4121492.6134751635</v>
      </c>
      <c r="BN18" s="108">
        <v>122107.43423653716</v>
      </c>
      <c r="BO18" s="108">
        <v>1122725.3663357759</v>
      </c>
      <c r="BP18" s="253">
        <v>12932597.679327283</v>
      </c>
      <c r="BQ18" s="108">
        <v>130623.44024773483</v>
      </c>
      <c r="BR18" s="108">
        <v>139029.80004533619</v>
      </c>
      <c r="BS18" s="108">
        <v>147977.15681034781</v>
      </c>
      <c r="BT18" s="108">
        <v>357500.32676831732</v>
      </c>
      <c r="BU18" s="108">
        <v>367636.36676652293</v>
      </c>
      <c r="BV18" s="108">
        <v>678424.71847069939</v>
      </c>
      <c r="BW18" s="108">
        <v>10689907.361841643</v>
      </c>
      <c r="BX18" s="108">
        <v>702128.97848890268</v>
      </c>
      <c r="BY18" s="108">
        <v>715137.12553721771</v>
      </c>
      <c r="BZ18" s="108">
        <v>12728982.420682237</v>
      </c>
      <c r="CA18" s="108">
        <v>2543718.7391556273</v>
      </c>
      <c r="CB18" s="108">
        <v>1609403.4233660132</v>
      </c>
      <c r="CC18" s="253">
        <v>30810469.858180601</v>
      </c>
      <c r="CD18" s="108">
        <v>768959.55470073281</v>
      </c>
      <c r="CE18" s="108">
        <v>878867.72320173739</v>
      </c>
      <c r="CF18" s="108">
        <v>1889140.8975236113</v>
      </c>
      <c r="CG18" s="108">
        <v>17999792.524071638</v>
      </c>
      <c r="CH18" s="108">
        <v>1010836.5446015957</v>
      </c>
      <c r="CI18" s="108">
        <v>11022287.41446792</v>
      </c>
      <c r="CJ18" s="108">
        <v>11034160.121544098</v>
      </c>
      <c r="CK18" s="108">
        <v>1046470.2058400778</v>
      </c>
      <c r="CL18" s="108">
        <v>11059233.779842349</v>
      </c>
      <c r="CM18" s="108">
        <v>11072467.549603352</v>
      </c>
      <c r="CN18" s="108">
        <v>11086188.83660776</v>
      </c>
      <c r="CO18" s="108">
        <v>400415.6004443295</v>
      </c>
      <c r="CP18" s="253">
        <v>79268820.7524492</v>
      </c>
    </row>
    <row r="19" spans="1:96" ht="16.5" customHeight="1" x14ac:dyDescent="0.35">
      <c r="A19" s="258"/>
      <c r="B19" s="258"/>
      <c r="C19" s="258"/>
      <c r="D19" s="258"/>
      <c r="E19" s="258"/>
      <c r="F19" s="258"/>
      <c r="G19" s="258"/>
      <c r="H19" s="258"/>
      <c r="I19" s="258"/>
      <c r="J19" s="258"/>
      <c r="K19" s="258"/>
      <c r="L19" s="258"/>
      <c r="M19" s="258"/>
      <c r="N19" s="258"/>
      <c r="O19" s="258"/>
      <c r="P19" s="253"/>
      <c r="Q19" s="108"/>
      <c r="R19" s="108"/>
      <c r="S19" s="108"/>
      <c r="T19" s="108"/>
      <c r="U19" s="108"/>
      <c r="V19" s="108"/>
      <c r="W19" s="108"/>
      <c r="X19" s="108"/>
      <c r="Y19" s="108"/>
      <c r="Z19" s="108"/>
      <c r="AA19" s="108"/>
      <c r="AB19" s="108"/>
      <c r="AC19" s="253"/>
      <c r="AD19" s="108"/>
      <c r="AE19" s="108"/>
      <c r="AF19" s="108"/>
      <c r="AG19" s="108"/>
      <c r="AH19" s="108"/>
      <c r="AI19" s="108"/>
      <c r="AJ19" s="108"/>
      <c r="AK19" s="108"/>
      <c r="AL19" s="108"/>
      <c r="AM19" s="108"/>
      <c r="AN19" s="108"/>
      <c r="AO19" s="108"/>
      <c r="AP19" s="253"/>
      <c r="AQ19" s="108"/>
      <c r="AR19" s="108"/>
      <c r="AS19" s="108"/>
      <c r="AT19" s="108"/>
      <c r="AU19" s="108"/>
      <c r="AV19" s="108"/>
      <c r="AW19" s="108"/>
      <c r="AX19" s="108"/>
      <c r="AY19" s="108"/>
      <c r="AZ19" s="108"/>
      <c r="BA19" s="108"/>
      <c r="BB19" s="108"/>
      <c r="BC19" s="253"/>
      <c r="BD19" s="108"/>
      <c r="BE19" s="108"/>
      <c r="BF19" s="108"/>
      <c r="BG19" s="108"/>
      <c r="BH19" s="108"/>
      <c r="BI19" s="108"/>
      <c r="BJ19" s="108"/>
      <c r="BK19" s="108"/>
      <c r="BL19" s="108"/>
      <c r="BM19" s="108"/>
      <c r="BN19" s="108"/>
      <c r="BO19" s="108"/>
      <c r="BP19" s="253"/>
      <c r="BQ19" s="108"/>
      <c r="BR19" s="108"/>
      <c r="BS19" s="108"/>
      <c r="BT19" s="108"/>
      <c r="BU19" s="108"/>
      <c r="BV19" s="108"/>
      <c r="BW19" s="108"/>
      <c r="BX19" s="108"/>
      <c r="BY19" s="108"/>
      <c r="BZ19" s="108"/>
      <c r="CA19" s="108"/>
      <c r="CB19" s="108"/>
      <c r="CC19" s="253"/>
      <c r="CD19" s="108"/>
      <c r="CE19" s="108"/>
      <c r="CF19" s="108"/>
      <c r="CG19" s="108"/>
      <c r="CH19" s="108"/>
      <c r="CI19" s="108"/>
      <c r="CJ19" s="108"/>
      <c r="CK19" s="108"/>
      <c r="CL19" s="108"/>
      <c r="CM19" s="108"/>
      <c r="CN19" s="108"/>
      <c r="CO19" s="108"/>
      <c r="CP19" s="253"/>
    </row>
    <row r="20" spans="1:96" s="81" customFormat="1" ht="15" thickBot="1" x14ac:dyDescent="0.4">
      <c r="A20" s="79"/>
      <c r="B20" s="117" t="s">
        <v>55</v>
      </c>
      <c r="C20" s="118"/>
      <c r="D20" s="118">
        <v>0</v>
      </c>
      <c r="E20" s="118">
        <v>0</v>
      </c>
      <c r="F20" s="118">
        <v>0</v>
      </c>
      <c r="G20" s="118">
        <v>0</v>
      </c>
      <c r="H20" s="118">
        <v>0</v>
      </c>
      <c r="I20" s="118">
        <v>0</v>
      </c>
      <c r="J20" s="118">
        <v>0</v>
      </c>
      <c r="K20" s="118">
        <v>0</v>
      </c>
      <c r="L20" s="118">
        <v>0</v>
      </c>
      <c r="M20" s="118">
        <v>0</v>
      </c>
      <c r="N20" s="118">
        <v>0</v>
      </c>
      <c r="O20" s="118">
        <v>0</v>
      </c>
      <c r="P20" s="253">
        <v>0</v>
      </c>
      <c r="Q20" s="116">
        <v>0</v>
      </c>
      <c r="R20" s="116">
        <v>0</v>
      </c>
      <c r="S20" s="116">
        <v>0</v>
      </c>
      <c r="T20" s="116">
        <v>0</v>
      </c>
      <c r="U20" s="116">
        <v>0</v>
      </c>
      <c r="V20" s="116">
        <v>0</v>
      </c>
      <c r="W20" s="116">
        <v>0</v>
      </c>
      <c r="X20" s="116">
        <v>0</v>
      </c>
      <c r="Y20" s="116">
        <v>0</v>
      </c>
      <c r="Z20" s="116">
        <v>0</v>
      </c>
      <c r="AA20" s="116">
        <v>0</v>
      </c>
      <c r="AB20" s="116">
        <v>0</v>
      </c>
      <c r="AC20" s="253">
        <v>0</v>
      </c>
      <c r="AD20" s="116">
        <v>0</v>
      </c>
      <c r="AE20" s="116">
        <v>0</v>
      </c>
      <c r="AF20" s="116">
        <v>0</v>
      </c>
      <c r="AG20" s="116">
        <v>0</v>
      </c>
      <c r="AH20" s="116">
        <v>0</v>
      </c>
      <c r="AI20" s="116">
        <v>19470</v>
      </c>
      <c r="AJ20" s="116">
        <v>19470</v>
      </c>
      <c r="AK20" s="116">
        <v>19470</v>
      </c>
      <c r="AL20" s="116">
        <v>15330</v>
      </c>
      <c r="AM20" s="116">
        <v>15330</v>
      </c>
      <c r="AN20" s="116">
        <v>40330</v>
      </c>
      <c r="AO20" s="116">
        <v>-41010</v>
      </c>
      <c r="AP20" s="253">
        <v>88390</v>
      </c>
      <c r="AQ20" s="116">
        <v>-9340</v>
      </c>
      <c r="AR20" s="116">
        <v>-10349.837594607339</v>
      </c>
      <c r="AS20" s="116">
        <v>-11468.858483377669</v>
      </c>
      <c r="AT20" s="116">
        <v>-12708.867526605305</v>
      </c>
      <c r="AU20" s="116">
        <v>-14082.945922028261</v>
      </c>
      <c r="AV20" s="116">
        <v>-15605.589201994671</v>
      </c>
      <c r="AW20" s="116">
        <v>-69134.410924217809</v>
      </c>
      <c r="AX20" s="116">
        <v>173390.8591529828</v>
      </c>
      <c r="AY20" s="116">
        <v>-84892.160087958589</v>
      </c>
      <c r="AZ20" s="116">
        <v>474067.47324214334</v>
      </c>
      <c r="BA20" s="116">
        <v>904960.48722222506</v>
      </c>
      <c r="BB20" s="116">
        <v>-342852.35247676313</v>
      </c>
      <c r="BC20" s="253">
        <v>981983.79739979841</v>
      </c>
      <c r="BD20" s="116">
        <v>4293826.1895002462</v>
      </c>
      <c r="BE20" s="116">
        <v>296578.25501533953</v>
      </c>
      <c r="BF20" s="116">
        <v>299344.24752539117</v>
      </c>
      <c r="BG20" s="116">
        <v>2124.2375088063418</v>
      </c>
      <c r="BH20" s="116">
        <v>104918.29580065055</v>
      </c>
      <c r="BI20" s="116">
        <v>107726.49359445425</v>
      </c>
      <c r="BJ20" s="116">
        <v>11162548.902444029</v>
      </c>
      <c r="BK20" s="116">
        <v>4918138.5942652831</v>
      </c>
      <c r="BL20" s="116">
        <v>-4083763.3586619329</v>
      </c>
      <c r="BM20" s="116">
        <v>16219102.116308004</v>
      </c>
      <c r="BN20" s="116">
        <v>321982.09218834265</v>
      </c>
      <c r="BO20" s="116">
        <v>4324876.6423618253</v>
      </c>
      <c r="BP20" s="253">
        <v>37967402.707850441</v>
      </c>
      <c r="BQ20" s="116">
        <v>216039.88395995274</v>
      </c>
      <c r="BR20" s="116">
        <v>255417.39848053246</v>
      </c>
      <c r="BS20" s="116">
        <v>297329.07956698636</v>
      </c>
      <c r="BT20" s="116">
        <v>141938.01522173861</v>
      </c>
      <c r="BU20" s="116">
        <v>189417.78908585588</v>
      </c>
      <c r="BV20" s="116">
        <v>32943953.155892953</v>
      </c>
      <c r="BW20" s="116">
        <v>29993740.760392472</v>
      </c>
      <c r="BX20" s="116">
        <v>50989.902539563249</v>
      </c>
      <c r="BY20" s="116">
        <v>5111923.3519295165</v>
      </c>
      <c r="BZ20" s="116">
        <v>8176778.214645505</v>
      </c>
      <c r="CA20" s="116">
        <v>-1554193.1441070142</v>
      </c>
      <c r="CB20" s="116">
        <v>17216195.882010788</v>
      </c>
      <c r="CC20" s="253">
        <v>93039530.28961885</v>
      </c>
      <c r="CD20" s="116">
        <v>93207.883753932314</v>
      </c>
      <c r="CE20" s="116">
        <v>39620.249916511355</v>
      </c>
      <c r="CF20" s="116">
        <v>7087742.3956218939</v>
      </c>
      <c r="CG20" s="116">
        <v>-16962362.692768164</v>
      </c>
      <c r="CH20" s="116">
        <v>89370.291455055354</v>
      </c>
      <c r="CI20" s="116">
        <v>70523228.060826197</v>
      </c>
      <c r="CJ20" s="116">
        <v>-9801376.177666178</v>
      </c>
      <c r="CK20" s="116">
        <v>256287.3693131943</v>
      </c>
      <c r="CL20" s="116">
        <v>128008075.17672452</v>
      </c>
      <c r="CM20" s="116">
        <v>57986065.49994076</v>
      </c>
      <c r="CN20" s="116">
        <v>-9557660.5228245929</v>
      </c>
      <c r="CO20" s="116">
        <v>13268981.235682495</v>
      </c>
      <c r="CP20" s="253">
        <v>241031178.7699756</v>
      </c>
    </row>
    <row r="21" spans="1:96" ht="17.25" customHeight="1" x14ac:dyDescent="0.35">
      <c r="B21" s="119" t="s">
        <v>56</v>
      </c>
      <c r="C21" s="120"/>
      <c r="D21" s="120">
        <v>0</v>
      </c>
      <c r="E21" s="120">
        <v>0</v>
      </c>
      <c r="F21" s="120">
        <v>0</v>
      </c>
      <c r="G21" s="120">
        <v>0</v>
      </c>
      <c r="H21" s="120">
        <v>0</v>
      </c>
      <c r="I21" s="120">
        <v>0</v>
      </c>
      <c r="J21" s="120">
        <v>0</v>
      </c>
      <c r="K21" s="120">
        <v>0</v>
      </c>
      <c r="L21" s="120">
        <v>0</v>
      </c>
      <c r="M21" s="120">
        <v>0</v>
      </c>
      <c r="N21" s="120">
        <v>0</v>
      </c>
      <c r="O21" s="120">
        <v>0</v>
      </c>
      <c r="P21" s="339">
        <v>0</v>
      </c>
      <c r="Q21" s="340">
        <v>0</v>
      </c>
      <c r="R21" s="340">
        <v>0</v>
      </c>
      <c r="S21" s="340">
        <v>0</v>
      </c>
      <c r="T21" s="340">
        <v>0</v>
      </c>
      <c r="U21" s="340">
        <v>0</v>
      </c>
      <c r="V21" s="340">
        <v>0</v>
      </c>
      <c r="W21" s="340">
        <v>0</v>
      </c>
      <c r="X21" s="340">
        <v>0</v>
      </c>
      <c r="Y21" s="340">
        <v>0</v>
      </c>
      <c r="Z21" s="340">
        <v>0</v>
      </c>
      <c r="AA21" s="340">
        <v>0</v>
      </c>
      <c r="AB21" s="340">
        <v>0</v>
      </c>
      <c r="AC21" s="339">
        <v>0</v>
      </c>
      <c r="AD21" s="340">
        <v>0</v>
      </c>
      <c r="AE21" s="340">
        <v>0</v>
      </c>
      <c r="AF21" s="340">
        <v>0</v>
      </c>
      <c r="AG21" s="340">
        <v>0</v>
      </c>
      <c r="AH21" s="340">
        <v>0</v>
      </c>
      <c r="AI21" s="340">
        <v>0.67721739130434777</v>
      </c>
      <c r="AJ21" s="340">
        <v>0.67721739130434777</v>
      </c>
      <c r="AK21" s="340">
        <v>0.67721739130434777</v>
      </c>
      <c r="AL21" s="340">
        <v>0.53321739130434787</v>
      </c>
      <c r="AM21" s="340">
        <v>0.53321739130434787</v>
      </c>
      <c r="AN21" s="340">
        <v>0.75032558139534888</v>
      </c>
      <c r="AO21" s="340">
        <v>-1.1220246238030096</v>
      </c>
      <c r="AP21" s="339">
        <v>0.37765434736167502</v>
      </c>
      <c r="AQ21" s="340">
        <v>0</v>
      </c>
      <c r="AR21" s="340">
        <v>0</v>
      </c>
      <c r="AS21" s="340">
        <v>0</v>
      </c>
      <c r="AT21" s="340">
        <v>0</v>
      </c>
      <c r="AU21" s="340">
        <v>0</v>
      </c>
      <c r="AV21" s="340">
        <v>0</v>
      </c>
      <c r="AW21" s="340">
        <v>0</v>
      </c>
      <c r="AX21" s="340">
        <v>0.69356327331910861</v>
      </c>
      <c r="AY21" s="340">
        <v>0</v>
      </c>
      <c r="AZ21" s="340">
        <v>0.83442289132349157</v>
      </c>
      <c r="BA21" s="340">
        <v>0.89670892931040413</v>
      </c>
      <c r="BB21" s="340">
        <v>0.41440309526788227</v>
      </c>
      <c r="BC21" s="339">
        <v>0.98198377791513303</v>
      </c>
      <c r="BD21" s="340">
        <v>0.79369453036845561</v>
      </c>
      <c r="BE21" s="340">
        <v>0.71765111269378545</v>
      </c>
      <c r="BF21" s="340">
        <v>0.71850851716326614</v>
      </c>
      <c r="BG21" s="340">
        <v>5.0577999640233863E-3</v>
      </c>
      <c r="BH21" s="340">
        <v>0.2478094612939428</v>
      </c>
      <c r="BI21" s="340">
        <v>0.25241063701223776</v>
      </c>
      <c r="BJ21" s="340">
        <v>0.97215984483715934</v>
      </c>
      <c r="BK21" s="340">
        <v>0.93886080085970991</v>
      </c>
      <c r="BL21" s="340">
        <v>-9.3424836135982456</v>
      </c>
      <c r="BM21" s="340">
        <v>0.79737600260820407</v>
      </c>
      <c r="BN21" s="340">
        <v>0.72503869834635182</v>
      </c>
      <c r="BO21" s="340">
        <v>0.79390466400753201</v>
      </c>
      <c r="BP21" s="339">
        <v>0.74592146206377796</v>
      </c>
      <c r="BQ21" s="340">
        <v>0.62319798165473728</v>
      </c>
      <c r="BR21" s="340">
        <v>0.64753254538270388</v>
      </c>
      <c r="BS21" s="340">
        <v>0.66769574570934587</v>
      </c>
      <c r="BT21" s="340">
        <v>0.28419527154477991</v>
      </c>
      <c r="BU21" s="340">
        <v>0.34003478314602542</v>
      </c>
      <c r="BV21" s="340">
        <v>0.97982222670253238</v>
      </c>
      <c r="BW21" s="340">
        <v>0.73724314668822744</v>
      </c>
      <c r="BX21" s="340">
        <v>6.7704984995105924E-2</v>
      </c>
      <c r="BY21" s="340">
        <v>0.8772730902137269</v>
      </c>
      <c r="BZ21" s="340">
        <v>0.39112560204233471</v>
      </c>
      <c r="CA21" s="340">
        <v>-1.5706447128643097</v>
      </c>
      <c r="CB21" s="340">
        <v>0.91450984389610634</v>
      </c>
      <c r="CC21" s="339">
        <v>0.75122753474838788</v>
      </c>
      <c r="CD21" s="340">
        <v>0.10810879603734121</v>
      </c>
      <c r="CE21" s="340">
        <v>4.3136384009473068E-2</v>
      </c>
      <c r="CF21" s="340">
        <v>0.7895549228131209</v>
      </c>
      <c r="CG21" s="340">
        <v>-16.350371062162207</v>
      </c>
      <c r="CH21" s="340">
        <v>8.1230445518203964E-2</v>
      </c>
      <c r="CI21" s="340">
        <v>0.86483269680467778</v>
      </c>
      <c r="CJ21" s="340">
        <v>-7.9506033691794897</v>
      </c>
      <c r="CK21" s="340">
        <v>0.19672683099389504</v>
      </c>
      <c r="CL21" s="340">
        <v>0.92047567567949173</v>
      </c>
      <c r="CM21" s="340">
        <v>0.83966546839823952</v>
      </c>
      <c r="CN21" s="340">
        <v>-6.252851475920008</v>
      </c>
      <c r="CO21" s="340">
        <v>0.97070714931721991</v>
      </c>
      <c r="CP21" s="339">
        <v>0.75251695013849207</v>
      </c>
    </row>
    <row r="22" spans="1:96" s="11" customFormat="1" x14ac:dyDescent="0.35">
      <c r="A22" s="258"/>
      <c r="B22" s="74"/>
      <c r="C22" s="76"/>
      <c r="D22" s="77"/>
      <c r="E22" s="77"/>
      <c r="F22" s="77"/>
      <c r="G22" s="77"/>
      <c r="H22" s="77"/>
      <c r="I22" s="77"/>
      <c r="J22" s="77"/>
      <c r="K22" s="77"/>
      <c r="L22" s="77"/>
      <c r="M22" s="77"/>
      <c r="N22" s="77"/>
      <c r="O22" s="77"/>
      <c r="P22" s="254"/>
      <c r="Q22" s="114"/>
      <c r="R22" s="114"/>
      <c r="S22" s="114"/>
      <c r="T22" s="114"/>
      <c r="U22" s="114"/>
      <c r="V22" s="114"/>
      <c r="W22" s="114"/>
      <c r="X22" s="114"/>
      <c r="Y22" s="114"/>
      <c r="Z22" s="114"/>
      <c r="AA22" s="114"/>
      <c r="AB22" s="114"/>
      <c r="AC22" s="254"/>
      <c r="AD22" s="114"/>
      <c r="AE22" s="114"/>
      <c r="AF22" s="114"/>
      <c r="AG22" s="114"/>
      <c r="AH22" s="114"/>
      <c r="AI22" s="114"/>
      <c r="AJ22" s="114"/>
      <c r="AK22" s="114"/>
      <c r="AL22" s="114"/>
      <c r="AM22" s="114"/>
      <c r="AN22" s="114"/>
      <c r="AO22" s="114"/>
      <c r="AP22" s="254"/>
      <c r="AQ22" s="114"/>
      <c r="AR22" s="114"/>
      <c r="AS22" s="114"/>
      <c r="AT22" s="114"/>
      <c r="AU22" s="114"/>
      <c r="AV22" s="114"/>
      <c r="AW22" s="114"/>
      <c r="AX22" s="114"/>
      <c r="AY22" s="114"/>
      <c r="AZ22" s="114"/>
      <c r="BA22" s="114"/>
      <c r="BB22" s="114"/>
      <c r="BC22" s="254"/>
      <c r="BD22" s="114"/>
      <c r="BE22" s="114"/>
      <c r="BF22" s="114"/>
      <c r="BG22" s="114"/>
      <c r="BH22" s="114"/>
      <c r="BI22" s="114"/>
      <c r="BJ22" s="114"/>
      <c r="BK22" s="114"/>
      <c r="BL22" s="114"/>
      <c r="BM22" s="114"/>
      <c r="BN22" s="114"/>
      <c r="BO22" s="114"/>
      <c r="BP22" s="254"/>
      <c r="BQ22" s="114"/>
      <c r="BR22" s="114"/>
      <c r="BS22" s="114"/>
      <c r="BT22" s="114"/>
      <c r="BU22" s="114"/>
      <c r="BV22" s="114"/>
      <c r="BW22" s="114"/>
      <c r="BX22" s="114"/>
      <c r="BY22" s="114"/>
      <c r="BZ22" s="114"/>
      <c r="CA22" s="114"/>
      <c r="CB22" s="114"/>
      <c r="CC22" s="254"/>
      <c r="CD22" s="114"/>
      <c r="CE22" s="114"/>
      <c r="CF22" s="114"/>
      <c r="CG22" s="114"/>
      <c r="CH22" s="114"/>
      <c r="CI22" s="114"/>
      <c r="CJ22" s="114"/>
      <c r="CK22" s="114"/>
      <c r="CL22" s="114"/>
      <c r="CM22" s="114"/>
      <c r="CN22" s="114"/>
      <c r="CO22" s="114"/>
      <c r="CP22" s="254"/>
    </row>
    <row r="23" spans="1:96" ht="17.25" customHeight="1" x14ac:dyDescent="0.35">
      <c r="A23" s="258"/>
      <c r="B23" s="105" t="s">
        <v>207</v>
      </c>
      <c r="C23" s="106"/>
      <c r="D23" s="106"/>
      <c r="E23" s="106"/>
      <c r="F23" s="106"/>
      <c r="G23" s="106"/>
      <c r="H23" s="105"/>
      <c r="I23" s="105"/>
      <c r="J23" s="105"/>
      <c r="K23" s="105"/>
      <c r="L23" s="105"/>
      <c r="M23" s="105"/>
      <c r="N23" s="105"/>
      <c r="O23" s="105"/>
      <c r="P23" s="253"/>
      <c r="Q23" s="108"/>
      <c r="R23" s="108"/>
      <c r="S23" s="108"/>
      <c r="T23" s="108"/>
      <c r="U23" s="108"/>
      <c r="V23" s="108"/>
      <c r="W23" s="108"/>
      <c r="X23" s="108"/>
      <c r="Y23" s="108"/>
      <c r="Z23" s="108"/>
      <c r="AA23" s="108"/>
      <c r="AB23" s="108"/>
      <c r="AC23" s="253"/>
      <c r="AD23" s="108"/>
      <c r="AE23" s="108"/>
      <c r="AF23" s="108"/>
      <c r="AG23" s="108"/>
      <c r="AH23" s="108"/>
      <c r="AI23" s="108"/>
      <c r="AJ23" s="108"/>
      <c r="AK23" s="108"/>
      <c r="AL23" s="108"/>
      <c r="AM23" s="108"/>
      <c r="AN23" s="108"/>
      <c r="AO23" s="108"/>
      <c r="AP23" s="253"/>
      <c r="AQ23" s="108"/>
      <c r="AR23" s="108"/>
      <c r="AS23" s="108"/>
      <c r="AT23" s="108"/>
      <c r="AU23" s="108"/>
      <c r="AV23" s="108"/>
      <c r="AW23" s="108"/>
      <c r="AX23" s="108"/>
      <c r="AY23" s="108"/>
      <c r="AZ23" s="108"/>
      <c r="BA23" s="108"/>
      <c r="BB23" s="108"/>
      <c r="BC23" s="253"/>
      <c r="BD23" s="108"/>
      <c r="BE23" s="108"/>
      <c r="BF23" s="108"/>
      <c r="BG23" s="108"/>
      <c r="BH23" s="108"/>
      <c r="BI23" s="108"/>
      <c r="BJ23" s="108"/>
      <c r="BK23" s="108"/>
      <c r="BL23" s="108"/>
      <c r="BM23" s="108"/>
      <c r="BN23" s="108"/>
      <c r="BO23" s="108"/>
      <c r="BP23" s="253"/>
      <c r="BQ23" s="108"/>
      <c r="BR23" s="108"/>
      <c r="BS23" s="108"/>
      <c r="BT23" s="108"/>
      <c r="BU23" s="108"/>
      <c r="BV23" s="108"/>
      <c r="BW23" s="108"/>
      <c r="BX23" s="108"/>
      <c r="BY23" s="108"/>
      <c r="BZ23" s="108"/>
      <c r="CA23" s="108"/>
      <c r="CB23" s="108"/>
      <c r="CC23" s="253"/>
      <c r="CD23" s="108"/>
      <c r="CE23" s="108"/>
      <c r="CF23" s="108"/>
      <c r="CG23" s="108"/>
      <c r="CH23" s="108"/>
      <c r="CI23" s="108"/>
      <c r="CJ23" s="108"/>
      <c r="CK23" s="108"/>
      <c r="CL23" s="108"/>
      <c r="CM23" s="108"/>
      <c r="CN23" s="108"/>
      <c r="CO23" s="108"/>
      <c r="CP23" s="253"/>
    </row>
    <row r="24" spans="1:96" ht="17.25" customHeight="1" x14ac:dyDescent="0.35">
      <c r="A24" s="258"/>
      <c r="B24" s="107" t="s">
        <v>63</v>
      </c>
      <c r="C24" s="109"/>
      <c r="D24" s="109">
        <v>0</v>
      </c>
      <c r="E24" s="109">
        <v>0</v>
      </c>
      <c r="F24" s="109">
        <v>0</v>
      </c>
      <c r="G24" s="109">
        <v>0</v>
      </c>
      <c r="H24" s="109">
        <v>0</v>
      </c>
      <c r="I24" s="109">
        <v>0</v>
      </c>
      <c r="J24" s="109">
        <v>0</v>
      </c>
      <c r="K24" s="109">
        <v>0</v>
      </c>
      <c r="L24" s="109">
        <v>0</v>
      </c>
      <c r="M24" s="109">
        <v>0</v>
      </c>
      <c r="N24" s="109">
        <v>0</v>
      </c>
      <c r="O24" s="109">
        <v>2938.99</v>
      </c>
      <c r="P24" s="253">
        <v>2938.99</v>
      </c>
      <c r="Q24" s="108">
        <v>0</v>
      </c>
      <c r="R24" s="108">
        <v>0</v>
      </c>
      <c r="S24" s="108">
        <v>0</v>
      </c>
      <c r="T24" s="108">
        <v>0</v>
      </c>
      <c r="U24" s="108">
        <v>0</v>
      </c>
      <c r="V24" s="108">
        <v>0</v>
      </c>
      <c r="W24" s="108">
        <v>0</v>
      </c>
      <c r="X24" s="108">
        <v>0</v>
      </c>
      <c r="Y24" s="108">
        <v>0</v>
      </c>
      <c r="Z24" s="108">
        <v>0</v>
      </c>
      <c r="AA24" s="108">
        <v>0</v>
      </c>
      <c r="AB24" s="108">
        <v>326.57</v>
      </c>
      <c r="AC24" s="253">
        <v>326.57</v>
      </c>
      <c r="AD24" s="108">
        <v>0</v>
      </c>
      <c r="AE24" s="108">
        <v>0</v>
      </c>
      <c r="AF24" s="108">
        <v>0</v>
      </c>
      <c r="AG24" s="108">
        <v>0</v>
      </c>
      <c r="AH24" s="108">
        <v>0</v>
      </c>
      <c r="AI24" s="108">
        <v>0</v>
      </c>
      <c r="AJ24" s="108">
        <v>0</v>
      </c>
      <c r="AK24" s="108">
        <v>0</v>
      </c>
      <c r="AL24" s="108">
        <v>0</v>
      </c>
      <c r="AM24" s="108">
        <v>0</v>
      </c>
      <c r="AN24" s="108">
        <v>0</v>
      </c>
      <c r="AO24" s="108">
        <v>0</v>
      </c>
      <c r="AP24" s="253">
        <v>0</v>
      </c>
      <c r="AQ24" s="108">
        <v>0</v>
      </c>
      <c r="AR24" s="108">
        <v>0</v>
      </c>
      <c r="AS24" s="108">
        <v>0</v>
      </c>
      <c r="AT24" s="108">
        <v>0</v>
      </c>
      <c r="AU24" s="108">
        <v>0</v>
      </c>
      <c r="AV24" s="108">
        <v>0</v>
      </c>
      <c r="AW24" s="108">
        <v>0</v>
      </c>
      <c r="AX24" s="108">
        <v>0</v>
      </c>
      <c r="AY24" s="108">
        <v>0</v>
      </c>
      <c r="AZ24" s="108">
        <v>0</v>
      </c>
      <c r="BA24" s="108">
        <v>0</v>
      </c>
      <c r="BB24" s="108">
        <v>0</v>
      </c>
      <c r="BC24" s="253">
        <v>0</v>
      </c>
      <c r="BD24" s="108">
        <v>0</v>
      </c>
      <c r="BE24" s="108">
        <v>0</v>
      </c>
      <c r="BF24" s="108">
        <v>0</v>
      </c>
      <c r="BG24" s="108">
        <v>0</v>
      </c>
      <c r="BH24" s="108">
        <v>0</v>
      </c>
      <c r="BI24" s="108">
        <v>0</v>
      </c>
      <c r="BJ24" s="108">
        <v>0</v>
      </c>
      <c r="BK24" s="108">
        <v>0</v>
      </c>
      <c r="BL24" s="108">
        <v>0</v>
      </c>
      <c r="BM24" s="108">
        <v>0</v>
      </c>
      <c r="BN24" s="108">
        <v>0</v>
      </c>
      <c r="BO24" s="108">
        <v>0</v>
      </c>
      <c r="BP24" s="253">
        <v>0</v>
      </c>
      <c r="BQ24" s="108">
        <v>0</v>
      </c>
      <c r="BR24" s="108">
        <v>0</v>
      </c>
      <c r="BS24" s="108">
        <v>0</v>
      </c>
      <c r="BT24" s="108">
        <v>0</v>
      </c>
      <c r="BU24" s="108">
        <v>0</v>
      </c>
      <c r="BV24" s="108">
        <v>0</v>
      </c>
      <c r="BW24" s="108">
        <v>0</v>
      </c>
      <c r="BX24" s="108">
        <v>0</v>
      </c>
      <c r="BY24" s="108">
        <v>0</v>
      </c>
      <c r="BZ24" s="108">
        <v>0</v>
      </c>
      <c r="CA24" s="108">
        <v>0</v>
      </c>
      <c r="CB24" s="108">
        <v>0</v>
      </c>
      <c r="CC24" s="253">
        <v>0</v>
      </c>
      <c r="CD24" s="108">
        <v>0</v>
      </c>
      <c r="CE24" s="108">
        <v>0</v>
      </c>
      <c r="CF24" s="108">
        <v>0</v>
      </c>
      <c r="CG24" s="108">
        <v>0</v>
      </c>
      <c r="CH24" s="108">
        <v>0</v>
      </c>
      <c r="CI24" s="108">
        <v>0</v>
      </c>
      <c r="CJ24" s="108">
        <v>0</v>
      </c>
      <c r="CK24" s="108">
        <v>0</v>
      </c>
      <c r="CL24" s="108">
        <v>0</v>
      </c>
      <c r="CM24" s="108">
        <v>0</v>
      </c>
      <c r="CN24" s="108">
        <v>0</v>
      </c>
      <c r="CO24" s="108">
        <v>0</v>
      </c>
      <c r="CP24" s="253">
        <v>0</v>
      </c>
    </row>
    <row r="25" spans="1:96" s="81" customFormat="1" ht="17.25" customHeight="1" thickBot="1" x14ac:dyDescent="0.4">
      <c r="A25" s="79"/>
      <c r="B25" s="121" t="s">
        <v>160</v>
      </c>
      <c r="C25" s="122"/>
      <c r="D25" s="122">
        <v>0</v>
      </c>
      <c r="E25" s="122">
        <v>0</v>
      </c>
      <c r="F25" s="122">
        <v>0</v>
      </c>
      <c r="G25" s="122">
        <v>0</v>
      </c>
      <c r="H25" s="122">
        <v>0</v>
      </c>
      <c r="I25" s="122">
        <v>0</v>
      </c>
      <c r="J25" s="122">
        <v>0</v>
      </c>
      <c r="K25" s="122">
        <v>0</v>
      </c>
      <c r="L25" s="122">
        <v>0</v>
      </c>
      <c r="M25" s="122">
        <v>0</v>
      </c>
      <c r="N25" s="122">
        <v>0</v>
      </c>
      <c r="O25" s="122">
        <v>2938.99</v>
      </c>
      <c r="P25" s="253">
        <v>2938.99</v>
      </c>
      <c r="Q25" s="108">
        <v>0</v>
      </c>
      <c r="R25" s="108">
        <v>0</v>
      </c>
      <c r="S25" s="108">
        <v>0</v>
      </c>
      <c r="T25" s="108">
        <v>0</v>
      </c>
      <c r="U25" s="108">
        <v>0</v>
      </c>
      <c r="V25" s="108">
        <v>0</v>
      </c>
      <c r="W25" s="108">
        <v>0</v>
      </c>
      <c r="X25" s="108">
        <v>0</v>
      </c>
      <c r="Y25" s="108">
        <v>0</v>
      </c>
      <c r="Z25" s="108">
        <v>0</v>
      </c>
      <c r="AA25" s="108">
        <v>0</v>
      </c>
      <c r="AB25" s="108">
        <v>326.57</v>
      </c>
      <c r="AC25" s="253">
        <v>326.57</v>
      </c>
      <c r="AD25" s="108">
        <v>0</v>
      </c>
      <c r="AE25" s="108">
        <v>0</v>
      </c>
      <c r="AF25" s="108">
        <v>0</v>
      </c>
      <c r="AG25" s="108">
        <v>0</v>
      </c>
      <c r="AH25" s="108">
        <v>0</v>
      </c>
      <c r="AI25" s="108">
        <v>0</v>
      </c>
      <c r="AJ25" s="108">
        <v>0</v>
      </c>
      <c r="AK25" s="108">
        <v>0</v>
      </c>
      <c r="AL25" s="108">
        <v>0</v>
      </c>
      <c r="AM25" s="108">
        <v>0</v>
      </c>
      <c r="AN25" s="108">
        <v>0</v>
      </c>
      <c r="AO25" s="108">
        <v>0</v>
      </c>
      <c r="AP25" s="253">
        <v>0</v>
      </c>
      <c r="AQ25" s="108">
        <v>0</v>
      </c>
      <c r="AR25" s="108">
        <v>0</v>
      </c>
      <c r="AS25" s="108">
        <v>0</v>
      </c>
      <c r="AT25" s="108">
        <v>0</v>
      </c>
      <c r="AU25" s="108">
        <v>0</v>
      </c>
      <c r="AV25" s="108">
        <v>0</v>
      </c>
      <c r="AW25" s="108">
        <v>0</v>
      </c>
      <c r="AX25" s="108">
        <v>0</v>
      </c>
      <c r="AY25" s="108">
        <v>0</v>
      </c>
      <c r="AZ25" s="108">
        <v>0</v>
      </c>
      <c r="BA25" s="108">
        <v>0</v>
      </c>
      <c r="BB25" s="108">
        <v>0</v>
      </c>
      <c r="BC25" s="253">
        <v>0</v>
      </c>
      <c r="BD25" s="108">
        <v>0</v>
      </c>
      <c r="BE25" s="108">
        <v>0</v>
      </c>
      <c r="BF25" s="108">
        <v>0</v>
      </c>
      <c r="BG25" s="108">
        <v>0</v>
      </c>
      <c r="BH25" s="108">
        <v>0</v>
      </c>
      <c r="BI25" s="108">
        <v>0</v>
      </c>
      <c r="BJ25" s="108">
        <v>0</v>
      </c>
      <c r="BK25" s="108">
        <v>0</v>
      </c>
      <c r="BL25" s="108">
        <v>0</v>
      </c>
      <c r="BM25" s="108">
        <v>0</v>
      </c>
      <c r="BN25" s="108">
        <v>0</v>
      </c>
      <c r="BO25" s="108">
        <v>0</v>
      </c>
      <c r="BP25" s="253">
        <v>0</v>
      </c>
      <c r="BQ25" s="108">
        <v>0</v>
      </c>
      <c r="BR25" s="108">
        <v>0</v>
      </c>
      <c r="BS25" s="108">
        <v>0</v>
      </c>
      <c r="BT25" s="108">
        <v>0</v>
      </c>
      <c r="BU25" s="108">
        <v>0</v>
      </c>
      <c r="BV25" s="108">
        <v>0</v>
      </c>
      <c r="BW25" s="108">
        <v>0</v>
      </c>
      <c r="BX25" s="108">
        <v>0</v>
      </c>
      <c r="BY25" s="108">
        <v>0</v>
      </c>
      <c r="BZ25" s="108">
        <v>0</v>
      </c>
      <c r="CA25" s="108">
        <v>0</v>
      </c>
      <c r="CB25" s="108">
        <v>0</v>
      </c>
      <c r="CC25" s="253">
        <v>0</v>
      </c>
      <c r="CD25" s="108">
        <v>0</v>
      </c>
      <c r="CE25" s="108">
        <v>0</v>
      </c>
      <c r="CF25" s="108">
        <v>0</v>
      </c>
      <c r="CG25" s="108">
        <v>0</v>
      </c>
      <c r="CH25" s="108">
        <v>0</v>
      </c>
      <c r="CI25" s="108">
        <v>0</v>
      </c>
      <c r="CJ25" s="108">
        <v>0</v>
      </c>
      <c r="CK25" s="108">
        <v>0</v>
      </c>
      <c r="CL25" s="108">
        <v>0</v>
      </c>
      <c r="CM25" s="108">
        <v>0</v>
      </c>
      <c r="CN25" s="108">
        <v>0</v>
      </c>
      <c r="CO25" s="108">
        <v>0</v>
      </c>
      <c r="CP25" s="253">
        <v>0</v>
      </c>
    </row>
    <row r="26" spans="1:96" ht="17.25" customHeight="1" x14ac:dyDescent="0.35">
      <c r="A26" s="258"/>
      <c r="B26" s="258"/>
      <c r="C26" s="258"/>
      <c r="D26" s="258"/>
      <c r="E26" s="258"/>
      <c r="F26" s="258"/>
      <c r="G26" s="258"/>
      <c r="H26" s="258"/>
      <c r="I26" s="258"/>
      <c r="J26" s="258"/>
      <c r="K26" s="258"/>
      <c r="L26" s="258"/>
      <c r="M26" s="258"/>
      <c r="N26" s="258"/>
      <c r="O26" s="258"/>
      <c r="P26" s="253"/>
      <c r="Q26" s="108"/>
      <c r="R26" s="108"/>
      <c r="S26" s="108"/>
      <c r="T26" s="108"/>
      <c r="U26" s="108"/>
      <c r="V26" s="108"/>
      <c r="W26" s="108"/>
      <c r="X26" s="108"/>
      <c r="Y26" s="108"/>
      <c r="Z26" s="108"/>
      <c r="AA26" s="108"/>
      <c r="AB26" s="108"/>
      <c r="AC26" s="253"/>
      <c r="AD26" s="108"/>
      <c r="AE26" s="108"/>
      <c r="AF26" s="108"/>
      <c r="AG26" s="108"/>
      <c r="AH26" s="108"/>
      <c r="AI26" s="108"/>
      <c r="AJ26" s="108"/>
      <c r="AK26" s="108"/>
      <c r="AL26" s="108"/>
      <c r="AM26" s="108"/>
      <c r="AN26" s="108"/>
      <c r="AO26" s="108"/>
      <c r="AP26" s="253"/>
      <c r="AQ26" s="253"/>
      <c r="AR26" s="253"/>
      <c r="AS26" s="253"/>
      <c r="AT26" s="253"/>
      <c r="AU26" s="253"/>
      <c r="AV26" s="253"/>
      <c r="AW26" s="253"/>
      <c r="AX26" s="253"/>
      <c r="AY26" s="253"/>
      <c r="AZ26" s="253"/>
      <c r="BA26" s="253"/>
      <c r="BB26" s="253"/>
      <c r="BC26" s="253"/>
      <c r="BD26" s="108"/>
      <c r="BE26" s="108"/>
      <c r="BF26" s="108"/>
      <c r="BG26" s="108"/>
      <c r="BH26" s="108"/>
      <c r="BI26" s="108"/>
      <c r="BJ26" s="108"/>
      <c r="BK26" s="108"/>
      <c r="BL26" s="108"/>
      <c r="BM26" s="108"/>
      <c r="BN26" s="108"/>
      <c r="BO26" s="108"/>
      <c r="BP26" s="253"/>
      <c r="BQ26" s="108"/>
      <c r="BR26" s="108"/>
      <c r="BS26" s="108"/>
      <c r="BT26" s="108"/>
      <c r="BU26" s="108"/>
      <c r="BV26" s="108"/>
      <c r="BW26" s="108"/>
      <c r="BX26" s="108"/>
      <c r="BY26" s="108"/>
      <c r="BZ26" s="108"/>
      <c r="CA26" s="108"/>
      <c r="CB26" s="108"/>
      <c r="CC26" s="253"/>
      <c r="CD26" s="108"/>
      <c r="CE26" s="108"/>
      <c r="CF26" s="108"/>
      <c r="CG26" s="108"/>
      <c r="CH26" s="108"/>
      <c r="CI26" s="108"/>
      <c r="CJ26" s="108"/>
      <c r="CK26" s="108"/>
      <c r="CL26" s="108"/>
      <c r="CM26" s="108"/>
      <c r="CN26" s="108"/>
      <c r="CO26" s="108"/>
      <c r="CP26" s="253"/>
    </row>
    <row r="27" spans="1:96" ht="17.25" customHeight="1" thickBot="1" x14ac:dyDescent="0.4">
      <c r="A27" s="258"/>
      <c r="B27" s="105" t="s">
        <v>236</v>
      </c>
      <c r="C27" s="106"/>
      <c r="D27" s="106"/>
      <c r="E27" s="106"/>
      <c r="F27" s="106"/>
      <c r="G27" s="106"/>
      <c r="H27" s="105"/>
      <c r="I27" s="105"/>
      <c r="J27" s="105"/>
      <c r="K27" s="105"/>
      <c r="L27" s="105"/>
      <c r="M27" s="105"/>
      <c r="N27" s="105"/>
      <c r="O27" s="105"/>
      <c r="P27" s="253"/>
      <c r="Q27" s="116"/>
      <c r="R27" s="116"/>
      <c r="S27" s="116"/>
      <c r="T27" s="116"/>
      <c r="U27" s="116"/>
      <c r="V27" s="116"/>
      <c r="W27" s="116"/>
      <c r="X27" s="116"/>
      <c r="Y27" s="116"/>
      <c r="Z27" s="116"/>
      <c r="AA27" s="116"/>
      <c r="AB27" s="116"/>
      <c r="AC27" s="253"/>
      <c r="AD27" s="116"/>
      <c r="AE27" s="116"/>
      <c r="AF27" s="116"/>
      <c r="AG27" s="116"/>
      <c r="AH27" s="116"/>
      <c r="AI27" s="116"/>
      <c r="AJ27" s="116"/>
      <c r="AK27" s="116"/>
      <c r="AL27" s="116"/>
      <c r="AM27" s="116"/>
      <c r="AN27" s="116"/>
      <c r="AO27" s="116"/>
      <c r="AP27" s="253"/>
      <c r="AQ27" s="116"/>
      <c r="AR27" s="116"/>
      <c r="AS27" s="116"/>
      <c r="AT27" s="116"/>
      <c r="AU27" s="116"/>
      <c r="AV27" s="116"/>
      <c r="AW27" s="116"/>
      <c r="AX27" s="116"/>
      <c r="AY27" s="116"/>
      <c r="AZ27" s="116"/>
      <c r="BA27" s="116"/>
      <c r="BB27" s="116"/>
      <c r="BC27" s="253"/>
      <c r="BD27" s="116"/>
      <c r="BE27" s="116"/>
      <c r="BF27" s="116"/>
      <c r="BG27" s="116"/>
      <c r="BH27" s="116"/>
      <c r="BI27" s="116"/>
      <c r="BJ27" s="116"/>
      <c r="BK27" s="116"/>
      <c r="BL27" s="116"/>
      <c r="BM27" s="116"/>
      <c r="BN27" s="116"/>
      <c r="BO27" s="116"/>
      <c r="BP27" s="253"/>
      <c r="BQ27" s="116"/>
      <c r="BR27" s="116"/>
      <c r="BS27" s="116"/>
      <c r="BT27" s="116"/>
      <c r="BU27" s="116"/>
      <c r="BV27" s="116"/>
      <c r="BW27" s="116"/>
      <c r="BX27" s="116"/>
      <c r="BY27" s="116"/>
      <c r="BZ27" s="116"/>
      <c r="CA27" s="116"/>
      <c r="CB27" s="116"/>
      <c r="CC27" s="253"/>
      <c r="CD27" s="116"/>
      <c r="CE27" s="116"/>
      <c r="CF27" s="116"/>
      <c r="CG27" s="116"/>
      <c r="CH27" s="116"/>
      <c r="CI27" s="116"/>
      <c r="CJ27" s="116"/>
      <c r="CK27" s="116"/>
      <c r="CL27" s="116"/>
      <c r="CM27" s="116"/>
      <c r="CN27" s="116"/>
      <c r="CO27" s="116"/>
      <c r="CP27" s="253"/>
    </row>
    <row r="28" spans="1:96" ht="17.25" customHeight="1" x14ac:dyDescent="0.35">
      <c r="A28" s="258"/>
      <c r="B28" s="107" t="s">
        <v>163</v>
      </c>
      <c r="C28" s="108"/>
      <c r="D28" s="108">
        <v>0</v>
      </c>
      <c r="E28" s="108">
        <v>0</v>
      </c>
      <c r="F28" s="108">
        <v>0</v>
      </c>
      <c r="G28" s="108">
        <v>0</v>
      </c>
      <c r="H28" s="108">
        <v>0</v>
      </c>
      <c r="I28" s="108">
        <v>0</v>
      </c>
      <c r="J28" s="108">
        <v>0</v>
      </c>
      <c r="K28" s="108">
        <v>0</v>
      </c>
      <c r="L28" s="108">
        <v>0</v>
      </c>
      <c r="M28" s="108">
        <v>0</v>
      </c>
      <c r="N28" s="108">
        <v>0</v>
      </c>
      <c r="O28" s="108">
        <v>0</v>
      </c>
      <c r="P28" s="253">
        <v>0</v>
      </c>
      <c r="Q28" s="258">
        <v>0</v>
      </c>
      <c r="R28" s="258">
        <v>0</v>
      </c>
      <c r="S28" s="258">
        <v>0</v>
      </c>
      <c r="T28" s="258">
        <v>0</v>
      </c>
      <c r="U28" s="258">
        <v>0</v>
      </c>
      <c r="V28" s="258">
        <v>0</v>
      </c>
      <c r="W28" s="258">
        <v>0</v>
      </c>
      <c r="X28" s="258">
        <v>0</v>
      </c>
      <c r="Y28" s="258">
        <v>0</v>
      </c>
      <c r="Z28" s="258">
        <v>0</v>
      </c>
      <c r="AA28" s="258">
        <v>0</v>
      </c>
      <c r="AB28" s="258">
        <v>0</v>
      </c>
      <c r="AC28" s="253">
        <v>0</v>
      </c>
      <c r="AD28" s="97">
        <v>0</v>
      </c>
      <c r="AE28" s="97">
        <v>0</v>
      </c>
      <c r="AF28" s="97">
        <v>0</v>
      </c>
      <c r="AG28" s="97">
        <v>0</v>
      </c>
      <c r="AH28" s="97">
        <v>0</v>
      </c>
      <c r="AI28" s="97">
        <v>0</v>
      </c>
      <c r="AJ28" s="97">
        <v>0</v>
      </c>
      <c r="AK28" s="97">
        <v>0</v>
      </c>
      <c r="AL28" s="97">
        <v>0</v>
      </c>
      <c r="AM28" s="97">
        <v>0</v>
      </c>
      <c r="AN28" s="97">
        <v>0</v>
      </c>
      <c r="AO28" s="97">
        <v>0</v>
      </c>
      <c r="AP28" s="253">
        <v>0</v>
      </c>
      <c r="AQ28" s="97">
        <v>0</v>
      </c>
      <c r="AR28" s="97">
        <v>0</v>
      </c>
      <c r="AS28" s="97">
        <v>0</v>
      </c>
      <c r="AT28" s="97">
        <v>0</v>
      </c>
      <c r="AU28" s="97">
        <v>0</v>
      </c>
      <c r="AV28" s="97">
        <v>0</v>
      </c>
      <c r="AW28" s="97">
        <v>0</v>
      </c>
      <c r="AX28" s="97">
        <v>2500</v>
      </c>
      <c r="AY28" s="97">
        <v>17500</v>
      </c>
      <c r="AZ28" s="97">
        <v>174165</v>
      </c>
      <c r="BA28" s="97">
        <v>199998</v>
      </c>
      <c r="BB28" s="97">
        <v>224998</v>
      </c>
      <c r="BC28" s="253">
        <v>619161</v>
      </c>
      <c r="BD28" s="97">
        <v>236247.9</v>
      </c>
      <c r="BE28" s="97">
        <v>236247.9</v>
      </c>
      <c r="BF28" s="97">
        <v>236247.9</v>
      </c>
      <c r="BG28" s="97">
        <v>236247.9</v>
      </c>
      <c r="BH28" s="97">
        <v>265122.89999999997</v>
      </c>
      <c r="BI28" s="97">
        <v>316855.88333333324</v>
      </c>
      <c r="BJ28" s="97">
        <v>832605.8833333333</v>
      </c>
      <c r="BK28" s="97">
        <v>832605.8833333333</v>
      </c>
      <c r="BL28" s="97">
        <v>832605.8833333333</v>
      </c>
      <c r="BM28" s="97">
        <v>876355.8833333333</v>
      </c>
      <c r="BN28" s="97">
        <v>876355.8833333333</v>
      </c>
      <c r="BO28" s="97">
        <v>876355.8833333333</v>
      </c>
      <c r="BP28" s="253">
        <v>6653855.6833333317</v>
      </c>
      <c r="BQ28" s="97">
        <v>1145173.6775</v>
      </c>
      <c r="BR28" s="97">
        <v>1145173.6775</v>
      </c>
      <c r="BS28" s="97">
        <v>1145173.6775</v>
      </c>
      <c r="BT28" s="97">
        <v>1145173.6775</v>
      </c>
      <c r="BU28" s="97">
        <v>1145173.6775</v>
      </c>
      <c r="BV28" s="97">
        <v>1145173.6775</v>
      </c>
      <c r="BW28" s="97">
        <v>1145173.6775</v>
      </c>
      <c r="BX28" s="97">
        <v>1145173.6775</v>
      </c>
      <c r="BY28" s="97">
        <v>1145173.6775</v>
      </c>
      <c r="BZ28" s="97">
        <v>1145173.6775</v>
      </c>
      <c r="CA28" s="97">
        <v>1145173.6775</v>
      </c>
      <c r="CB28" s="97">
        <v>1145173.6775</v>
      </c>
      <c r="CC28" s="253">
        <v>13742084.130000001</v>
      </c>
      <c r="CD28" s="97">
        <v>2664932.3613749999</v>
      </c>
      <c r="CE28" s="97">
        <v>2664932.3613749999</v>
      </c>
      <c r="CF28" s="97">
        <v>2664932.3613749999</v>
      </c>
      <c r="CG28" s="97">
        <v>2664932.3613749999</v>
      </c>
      <c r="CH28" s="97">
        <v>2664932.3613749999</v>
      </c>
      <c r="CI28" s="97">
        <v>2664932.3613749999</v>
      </c>
      <c r="CJ28" s="97">
        <v>2664932.3613749999</v>
      </c>
      <c r="CK28" s="97">
        <v>2664932.3613749999</v>
      </c>
      <c r="CL28" s="97">
        <v>2664932.3613749999</v>
      </c>
      <c r="CM28" s="97">
        <v>2664932.3613749999</v>
      </c>
      <c r="CN28" s="97">
        <v>2664932.3613749999</v>
      </c>
      <c r="CO28" s="97">
        <v>2664932.3613749999</v>
      </c>
      <c r="CP28" s="253">
        <v>31979188.3365</v>
      </c>
    </row>
    <row r="29" spans="1:96" ht="17.25" customHeight="1" thickBot="1" x14ac:dyDescent="0.4">
      <c r="A29" s="258"/>
      <c r="B29" s="107" t="s">
        <v>237</v>
      </c>
      <c r="C29" s="108"/>
      <c r="D29" s="108">
        <v>0</v>
      </c>
      <c r="E29" s="108">
        <v>0</v>
      </c>
      <c r="F29" s="108">
        <v>0</v>
      </c>
      <c r="G29" s="108">
        <v>0</v>
      </c>
      <c r="H29" s="108">
        <v>0</v>
      </c>
      <c r="I29" s="108">
        <v>0</v>
      </c>
      <c r="J29" s="108">
        <v>0</v>
      </c>
      <c r="K29" s="108">
        <v>0</v>
      </c>
      <c r="L29" s="108">
        <v>0</v>
      </c>
      <c r="M29" s="108">
        <v>0</v>
      </c>
      <c r="N29" s="108">
        <v>0</v>
      </c>
      <c r="O29" s="108">
        <v>0</v>
      </c>
      <c r="P29" s="253">
        <v>0</v>
      </c>
      <c r="Q29" s="118">
        <v>0</v>
      </c>
      <c r="R29" s="118">
        <v>0</v>
      </c>
      <c r="S29" s="118">
        <v>0</v>
      </c>
      <c r="T29" s="118">
        <v>0</v>
      </c>
      <c r="U29" s="118">
        <v>0</v>
      </c>
      <c r="V29" s="118">
        <v>0</v>
      </c>
      <c r="W29" s="118">
        <v>0</v>
      </c>
      <c r="X29" s="118">
        <v>0</v>
      </c>
      <c r="Y29" s="118">
        <v>0</v>
      </c>
      <c r="Z29" s="118">
        <v>0</v>
      </c>
      <c r="AA29" s="118">
        <v>0</v>
      </c>
      <c r="AB29" s="118">
        <v>0</v>
      </c>
      <c r="AC29" s="253">
        <v>0</v>
      </c>
      <c r="AD29" s="118">
        <v>0</v>
      </c>
      <c r="AE29" s="118">
        <v>0</v>
      </c>
      <c r="AF29" s="118">
        <v>0</v>
      </c>
      <c r="AG29" s="118">
        <v>1437.5</v>
      </c>
      <c r="AH29" s="118">
        <v>1437.5</v>
      </c>
      <c r="AI29" s="118">
        <v>1437.5</v>
      </c>
      <c r="AJ29" s="118">
        <v>4312.5</v>
      </c>
      <c r="AK29" s="118">
        <v>4312.5</v>
      </c>
      <c r="AL29" s="118">
        <v>4312.5</v>
      </c>
      <c r="AM29" s="118">
        <v>5952.5</v>
      </c>
      <c r="AN29" s="118">
        <v>5952.5</v>
      </c>
      <c r="AO29" s="118">
        <v>5952.5</v>
      </c>
      <c r="AP29" s="253">
        <v>35107.5</v>
      </c>
      <c r="AQ29" s="118">
        <v>0</v>
      </c>
      <c r="AR29" s="118">
        <v>0</v>
      </c>
      <c r="AS29" s="118">
        <v>0</v>
      </c>
      <c r="AT29" s="118">
        <v>0</v>
      </c>
      <c r="AU29" s="118">
        <v>0</v>
      </c>
      <c r="AV29" s="118">
        <v>0</v>
      </c>
      <c r="AW29" s="118">
        <v>12500.002943005144</v>
      </c>
      <c r="AX29" s="118">
        <v>12500.002943005144</v>
      </c>
      <c r="AY29" s="118">
        <v>12500.002943005144</v>
      </c>
      <c r="AZ29" s="118">
        <v>137499.99804910217</v>
      </c>
      <c r="BA29" s="118">
        <v>137499.99804910217</v>
      </c>
      <c r="BB29" s="118">
        <v>137499.99804910217</v>
      </c>
      <c r="BC29" s="253">
        <v>450000.00297632196</v>
      </c>
      <c r="BD29" s="118">
        <v>0</v>
      </c>
      <c r="BE29" s="118">
        <v>0</v>
      </c>
      <c r="BF29" s="118">
        <v>185970.63622922992</v>
      </c>
      <c r="BG29" s="118">
        <v>0</v>
      </c>
      <c r="BH29" s="118">
        <v>0</v>
      </c>
      <c r="BI29" s="118">
        <v>190524.89219629107</v>
      </c>
      <c r="BJ29" s="118">
        <v>0</v>
      </c>
      <c r="BK29" s="118">
        <v>0</v>
      </c>
      <c r="BL29" s="118">
        <v>2573661.58991529</v>
      </c>
      <c r="BM29" s="118">
        <v>0</v>
      </c>
      <c r="BN29" s="118">
        <v>0</v>
      </c>
      <c r="BO29" s="118">
        <v>3184842.9397358471</v>
      </c>
      <c r="BP29" s="253">
        <v>6135000.0580766574</v>
      </c>
      <c r="BQ29" s="118">
        <v>59320.837955544528</v>
      </c>
      <c r="BR29" s="118">
        <v>59320.837955544528</v>
      </c>
      <c r="BS29" s="118">
        <v>59320.837955544528</v>
      </c>
      <c r="BT29" s="118">
        <v>1733943.5186103045</v>
      </c>
      <c r="BU29" s="118">
        <v>1333943.5186103045</v>
      </c>
      <c r="BV29" s="118">
        <v>1733943.5186103045</v>
      </c>
      <c r="BW29" s="118">
        <v>2363191.3740364658</v>
      </c>
      <c r="BX29" s="118">
        <v>1963191.3740364658</v>
      </c>
      <c r="BY29" s="118">
        <v>2363191.3740364658</v>
      </c>
      <c r="BZ29" s="118">
        <v>1536044.2767876575</v>
      </c>
      <c r="CA29" s="118">
        <v>1536044.2767876575</v>
      </c>
      <c r="CB29" s="118">
        <v>1536044.2767876575</v>
      </c>
      <c r="CC29" s="253">
        <v>16277500.022169914</v>
      </c>
      <c r="CD29" s="118">
        <v>537876.93523592094</v>
      </c>
      <c r="CE29" s="118">
        <v>537876.93523592094</v>
      </c>
      <c r="CF29" s="118">
        <v>537876.93523592094</v>
      </c>
      <c r="CG29" s="118">
        <v>4184157.6071327119</v>
      </c>
      <c r="CH29" s="118">
        <v>4184157.6071327119</v>
      </c>
      <c r="CI29" s="118">
        <v>4184157.6071327119</v>
      </c>
      <c r="CJ29" s="118">
        <v>7080142.5237799035</v>
      </c>
      <c r="CK29" s="118">
        <v>7080142.5237799035</v>
      </c>
      <c r="CL29" s="118">
        <v>7080142.5237799035</v>
      </c>
      <c r="CM29" s="118">
        <v>4212822.9099727049</v>
      </c>
      <c r="CN29" s="118">
        <v>4212822.9099727049</v>
      </c>
      <c r="CO29" s="118">
        <v>4212822.9099727049</v>
      </c>
      <c r="CP29" s="253">
        <v>48044999.928363726</v>
      </c>
    </row>
    <row r="30" spans="1:96" ht="17.25" customHeight="1" thickBot="1" x14ac:dyDescent="0.4">
      <c r="A30" s="258"/>
      <c r="B30" s="107" t="s">
        <v>165</v>
      </c>
      <c r="C30" s="108"/>
      <c r="D30" s="108">
        <v>0</v>
      </c>
      <c r="E30" s="108">
        <v>0</v>
      </c>
      <c r="F30" s="108">
        <v>0</v>
      </c>
      <c r="G30" s="108">
        <v>0</v>
      </c>
      <c r="H30" s="108">
        <v>0</v>
      </c>
      <c r="I30" s="108">
        <v>0</v>
      </c>
      <c r="J30" s="108">
        <v>0</v>
      </c>
      <c r="K30" s="108">
        <v>0</v>
      </c>
      <c r="L30" s="108">
        <v>0</v>
      </c>
      <c r="M30" s="108">
        <v>0</v>
      </c>
      <c r="N30" s="108">
        <v>0</v>
      </c>
      <c r="O30" s="108">
        <v>0</v>
      </c>
      <c r="P30" s="253">
        <v>0</v>
      </c>
      <c r="Q30" s="118">
        <v>0</v>
      </c>
      <c r="R30" s="118">
        <v>0</v>
      </c>
      <c r="S30" s="118">
        <v>0</v>
      </c>
      <c r="T30" s="118">
        <v>0</v>
      </c>
      <c r="U30" s="118">
        <v>0</v>
      </c>
      <c r="V30" s="118">
        <v>0</v>
      </c>
      <c r="W30" s="118">
        <v>0</v>
      </c>
      <c r="X30" s="118">
        <v>0</v>
      </c>
      <c r="Y30" s="118">
        <v>0</v>
      </c>
      <c r="Z30" s="118">
        <v>0</v>
      </c>
      <c r="AA30" s="118">
        <v>0</v>
      </c>
      <c r="AB30" s="118">
        <v>0</v>
      </c>
      <c r="AC30" s="253">
        <v>0</v>
      </c>
      <c r="AD30" s="118">
        <v>0</v>
      </c>
      <c r="AE30" s="118">
        <v>0</v>
      </c>
      <c r="AF30" s="118">
        <v>0</v>
      </c>
      <c r="AG30" s="118">
        <v>0</v>
      </c>
      <c r="AH30" s="118">
        <v>0</v>
      </c>
      <c r="AI30" s="118">
        <v>0</v>
      </c>
      <c r="AJ30" s="118">
        <v>0</v>
      </c>
      <c r="AK30" s="118">
        <v>0</v>
      </c>
      <c r="AL30" s="118">
        <v>0</v>
      </c>
      <c r="AM30" s="118">
        <v>0</v>
      </c>
      <c r="AN30" s="118">
        <v>0</v>
      </c>
      <c r="AO30" s="118">
        <v>0</v>
      </c>
      <c r="AP30" s="253">
        <v>0</v>
      </c>
      <c r="AQ30" s="118">
        <v>0</v>
      </c>
      <c r="AR30" s="118">
        <v>0</v>
      </c>
      <c r="AS30" s="118">
        <v>0</v>
      </c>
      <c r="AT30" s="118">
        <v>0</v>
      </c>
      <c r="AU30" s="118">
        <v>0</v>
      </c>
      <c r="AV30" s="118">
        <v>0</v>
      </c>
      <c r="AW30" s="118">
        <v>0</v>
      </c>
      <c r="AX30" s="118">
        <v>2090</v>
      </c>
      <c r="AY30" s="118">
        <v>4180</v>
      </c>
      <c r="AZ30" s="118">
        <v>41800</v>
      </c>
      <c r="BA30" s="118">
        <v>48070</v>
      </c>
      <c r="BB30" s="118">
        <v>52250</v>
      </c>
      <c r="BC30" s="253">
        <v>148390</v>
      </c>
      <c r="BD30" s="118">
        <v>52250</v>
      </c>
      <c r="BE30" s="118">
        <v>52250</v>
      </c>
      <c r="BF30" s="118">
        <v>52250</v>
      </c>
      <c r="BG30" s="118">
        <v>52250</v>
      </c>
      <c r="BH30" s="118">
        <v>56430</v>
      </c>
      <c r="BI30" s="118">
        <v>62700</v>
      </c>
      <c r="BJ30" s="118">
        <v>64790</v>
      </c>
      <c r="BK30" s="118">
        <v>64790</v>
      </c>
      <c r="BL30" s="118">
        <v>64790</v>
      </c>
      <c r="BM30" s="118">
        <v>66880</v>
      </c>
      <c r="BN30" s="118">
        <v>66880</v>
      </c>
      <c r="BO30" s="118">
        <v>66880</v>
      </c>
      <c r="BP30" s="253">
        <v>723140</v>
      </c>
      <c r="BQ30" s="118">
        <v>66880</v>
      </c>
      <c r="BR30" s="118">
        <v>66880</v>
      </c>
      <c r="BS30" s="118">
        <v>66880</v>
      </c>
      <c r="BT30" s="118">
        <v>66880</v>
      </c>
      <c r="BU30" s="118">
        <v>66880</v>
      </c>
      <c r="BV30" s="118">
        <v>66880</v>
      </c>
      <c r="BW30" s="118">
        <v>66880</v>
      </c>
      <c r="BX30" s="118">
        <v>66880</v>
      </c>
      <c r="BY30" s="118">
        <v>66880</v>
      </c>
      <c r="BZ30" s="118">
        <v>66880</v>
      </c>
      <c r="CA30" s="118">
        <v>66880</v>
      </c>
      <c r="CB30" s="118">
        <v>66880</v>
      </c>
      <c r="CC30" s="253">
        <v>802560</v>
      </c>
      <c r="CD30" s="118">
        <v>66880</v>
      </c>
      <c r="CE30" s="118">
        <v>66880</v>
      </c>
      <c r="CF30" s="118">
        <v>66880</v>
      </c>
      <c r="CG30" s="118">
        <v>66880</v>
      </c>
      <c r="CH30" s="118">
        <v>66880</v>
      </c>
      <c r="CI30" s="118">
        <v>66880</v>
      </c>
      <c r="CJ30" s="118">
        <v>66880</v>
      </c>
      <c r="CK30" s="118">
        <v>66880</v>
      </c>
      <c r="CL30" s="118">
        <v>66880</v>
      </c>
      <c r="CM30" s="118">
        <v>66880</v>
      </c>
      <c r="CN30" s="118">
        <v>66880</v>
      </c>
      <c r="CO30" s="118">
        <v>66880</v>
      </c>
      <c r="CP30" s="253">
        <v>802560</v>
      </c>
    </row>
    <row r="31" spans="1:96" ht="17.25" customHeight="1" x14ac:dyDescent="0.35">
      <c r="A31" s="258"/>
      <c r="B31" s="252" t="s">
        <v>166</v>
      </c>
      <c r="C31" s="108"/>
      <c r="D31" s="108">
        <v>0</v>
      </c>
      <c r="E31" s="108">
        <v>0</v>
      </c>
      <c r="F31" s="108">
        <v>0</v>
      </c>
      <c r="G31" s="108">
        <v>0</v>
      </c>
      <c r="H31" s="108">
        <v>0</v>
      </c>
      <c r="I31" s="108">
        <v>0</v>
      </c>
      <c r="J31" s="108">
        <v>0</v>
      </c>
      <c r="K31" s="108">
        <v>0</v>
      </c>
      <c r="L31" s="108">
        <v>0</v>
      </c>
      <c r="M31" s="108">
        <v>0</v>
      </c>
      <c r="N31" s="108">
        <v>0</v>
      </c>
      <c r="O31" s="108">
        <v>0</v>
      </c>
      <c r="P31" s="90">
        <v>0</v>
      </c>
      <c r="Q31" s="77">
        <v>0</v>
      </c>
      <c r="R31" s="77">
        <v>0</v>
      </c>
      <c r="S31" s="77">
        <v>0</v>
      </c>
      <c r="T31" s="77">
        <v>0</v>
      </c>
      <c r="U31" s="77">
        <v>0</v>
      </c>
      <c r="V31" s="77">
        <v>0</v>
      </c>
      <c r="W31" s="77">
        <v>0</v>
      </c>
      <c r="X31" s="77">
        <v>0</v>
      </c>
      <c r="Y31" s="77">
        <v>0</v>
      </c>
      <c r="Z31" s="77">
        <v>0</v>
      </c>
      <c r="AA31" s="77">
        <v>0</v>
      </c>
      <c r="AB31" s="77">
        <v>0</v>
      </c>
      <c r="AC31" s="90">
        <v>0</v>
      </c>
      <c r="AD31" s="77">
        <v>0</v>
      </c>
      <c r="AE31" s="77">
        <v>0</v>
      </c>
      <c r="AF31" s="77">
        <v>0</v>
      </c>
      <c r="AG31" s="77">
        <v>0</v>
      </c>
      <c r="AH31" s="77">
        <v>0</v>
      </c>
      <c r="AI31" s="77">
        <v>0</v>
      </c>
      <c r="AJ31" s="77">
        <v>0</v>
      </c>
      <c r="AK31" s="77">
        <v>0</v>
      </c>
      <c r="AL31" s="77">
        <v>0</v>
      </c>
      <c r="AM31" s="77">
        <v>0</v>
      </c>
      <c r="AN31" s="77">
        <v>0</v>
      </c>
      <c r="AO31" s="77">
        <v>0</v>
      </c>
      <c r="AP31" s="90">
        <v>0</v>
      </c>
      <c r="AQ31" s="77">
        <v>0</v>
      </c>
      <c r="AR31" s="77">
        <v>0</v>
      </c>
      <c r="AS31" s="77">
        <v>0</v>
      </c>
      <c r="AT31" s="77">
        <v>0</v>
      </c>
      <c r="AU31" s="77">
        <v>0</v>
      </c>
      <c r="AV31" s="77">
        <v>0</v>
      </c>
      <c r="AW31" s="77">
        <v>0</v>
      </c>
      <c r="AX31" s="77">
        <v>857.75</v>
      </c>
      <c r="AY31" s="77">
        <v>3834.25</v>
      </c>
      <c r="AZ31" s="77">
        <v>38200.967499999999</v>
      </c>
      <c r="BA31" s="77">
        <v>43881.661</v>
      </c>
      <c r="BB31" s="77">
        <v>48987.161</v>
      </c>
      <c r="BC31" s="90">
        <v>135761.78949999998</v>
      </c>
      <c r="BD31" s="77">
        <v>50894.019050000003</v>
      </c>
      <c r="BE31" s="77">
        <v>50894.019050000003</v>
      </c>
      <c r="BF31" s="77">
        <v>50894.019050000003</v>
      </c>
      <c r="BG31" s="77">
        <v>50894.019050000003</v>
      </c>
      <c r="BH31" s="77">
        <v>56656.331549999995</v>
      </c>
      <c r="BI31" s="77">
        <v>66727.072224999982</v>
      </c>
      <c r="BJ31" s="77">
        <v>154580.69722499998</v>
      </c>
      <c r="BK31" s="77">
        <v>154580.69722499998</v>
      </c>
      <c r="BL31" s="77">
        <v>154580.69722499998</v>
      </c>
      <c r="BM31" s="77">
        <v>162430.32222499998</v>
      </c>
      <c r="BN31" s="77">
        <v>162430.32222499998</v>
      </c>
      <c r="BO31" s="77">
        <v>162430.32222499998</v>
      </c>
      <c r="BP31" s="90">
        <v>1277992.5383250001</v>
      </c>
      <c r="BQ31" s="77">
        <v>207994.93833625002</v>
      </c>
      <c r="BR31" s="77">
        <v>207994.93833625002</v>
      </c>
      <c r="BS31" s="77">
        <v>207994.93833625002</v>
      </c>
      <c r="BT31" s="77">
        <v>207994.93833625002</v>
      </c>
      <c r="BU31" s="77">
        <v>207994.93833625002</v>
      </c>
      <c r="BV31" s="77">
        <v>207994.93833625002</v>
      </c>
      <c r="BW31" s="77">
        <v>207994.93833625002</v>
      </c>
      <c r="BX31" s="77">
        <v>207994.93833625002</v>
      </c>
      <c r="BY31" s="77">
        <v>207994.93833625002</v>
      </c>
      <c r="BZ31" s="77">
        <v>207994.93833625002</v>
      </c>
      <c r="CA31" s="77">
        <v>207994.93833625002</v>
      </c>
      <c r="CB31" s="77">
        <v>207994.93833625002</v>
      </c>
      <c r="CC31" s="90">
        <v>2495939.2600349998</v>
      </c>
      <c r="CD31" s="77">
        <v>465594.03525306244</v>
      </c>
      <c r="CE31" s="77">
        <v>465594.03525306244</v>
      </c>
      <c r="CF31" s="77">
        <v>465594.03525306244</v>
      </c>
      <c r="CG31" s="77">
        <v>465594.03525306244</v>
      </c>
      <c r="CH31" s="77">
        <v>465594.03525306244</v>
      </c>
      <c r="CI31" s="77">
        <v>465594.03525306244</v>
      </c>
      <c r="CJ31" s="77">
        <v>465594.03525306244</v>
      </c>
      <c r="CK31" s="77">
        <v>465594.03525306244</v>
      </c>
      <c r="CL31" s="77">
        <v>465594.03525306244</v>
      </c>
      <c r="CM31" s="77">
        <v>465594.03525306244</v>
      </c>
      <c r="CN31" s="77">
        <v>465594.03525306244</v>
      </c>
      <c r="CO31" s="77">
        <v>465594.03525306244</v>
      </c>
      <c r="CP31" s="90">
        <v>5587128.4230367504</v>
      </c>
    </row>
    <row r="32" spans="1:96" ht="17.25" customHeight="1" x14ac:dyDescent="0.35">
      <c r="A32" s="258"/>
      <c r="B32" s="3" t="s">
        <v>167</v>
      </c>
      <c r="C32" s="108"/>
      <c r="D32" s="108">
        <v>0</v>
      </c>
      <c r="E32" s="108">
        <v>0</v>
      </c>
      <c r="F32" s="108">
        <v>0</v>
      </c>
      <c r="G32" s="108">
        <v>0</v>
      </c>
      <c r="H32" s="108">
        <v>0</v>
      </c>
      <c r="I32" s="108">
        <v>0</v>
      </c>
      <c r="J32" s="108">
        <v>0</v>
      </c>
      <c r="K32" s="108">
        <v>0</v>
      </c>
      <c r="L32" s="108">
        <v>0</v>
      </c>
      <c r="M32" s="108">
        <v>0</v>
      </c>
      <c r="N32" s="108">
        <v>0</v>
      </c>
      <c r="O32" s="108">
        <v>17911.46</v>
      </c>
      <c r="P32" s="90">
        <v>17911.46</v>
      </c>
      <c r="Q32" s="106">
        <v>0</v>
      </c>
      <c r="R32" s="106">
        <v>0</v>
      </c>
      <c r="S32" s="106">
        <v>0</v>
      </c>
      <c r="T32" s="106">
        <v>0</v>
      </c>
      <c r="U32" s="105">
        <v>0</v>
      </c>
      <c r="V32" s="105">
        <v>0</v>
      </c>
      <c r="W32" s="105">
        <v>0</v>
      </c>
      <c r="X32" s="105">
        <v>0</v>
      </c>
      <c r="Y32" s="105">
        <v>0</v>
      </c>
      <c r="Z32" s="105">
        <v>0</v>
      </c>
      <c r="AA32" s="105">
        <v>0</v>
      </c>
      <c r="AB32" s="105">
        <v>13747.21</v>
      </c>
      <c r="AC32" s="90">
        <v>13747.21</v>
      </c>
      <c r="AD32" s="105">
        <v>0</v>
      </c>
      <c r="AE32" s="105">
        <v>0</v>
      </c>
      <c r="AF32" s="105">
        <v>0</v>
      </c>
      <c r="AG32" s="105">
        <v>0</v>
      </c>
      <c r="AH32" s="105">
        <v>0</v>
      </c>
      <c r="AI32" s="105">
        <v>0</v>
      </c>
      <c r="AJ32" s="105">
        <v>0</v>
      </c>
      <c r="AK32" s="105">
        <v>0</v>
      </c>
      <c r="AL32" s="105">
        <v>0</v>
      </c>
      <c r="AM32" s="105">
        <v>0</v>
      </c>
      <c r="AN32" s="105">
        <v>0</v>
      </c>
      <c r="AO32" s="105">
        <v>52440</v>
      </c>
      <c r="AP32" s="90">
        <v>52440</v>
      </c>
      <c r="AQ32" s="105">
        <v>0</v>
      </c>
      <c r="AR32" s="105">
        <v>0</v>
      </c>
      <c r="AS32" s="105">
        <v>0</v>
      </c>
      <c r="AT32" s="105">
        <v>0</v>
      </c>
      <c r="AU32" s="105">
        <v>0</v>
      </c>
      <c r="AV32" s="105">
        <v>0</v>
      </c>
      <c r="AW32" s="105">
        <v>0</v>
      </c>
      <c r="AX32" s="105">
        <v>1500</v>
      </c>
      <c r="AY32" s="105">
        <v>1500</v>
      </c>
      <c r="AZ32" s="105">
        <v>27000</v>
      </c>
      <c r="BA32" s="105">
        <v>4500</v>
      </c>
      <c r="BB32" s="105">
        <v>3000</v>
      </c>
      <c r="BC32" s="90">
        <v>37500</v>
      </c>
      <c r="BD32" s="105">
        <v>0</v>
      </c>
      <c r="BE32" s="105">
        <v>0</v>
      </c>
      <c r="BF32" s="105">
        <v>0</v>
      </c>
      <c r="BG32" s="105">
        <v>0</v>
      </c>
      <c r="BH32" s="105">
        <v>3000</v>
      </c>
      <c r="BI32" s="105">
        <v>4500</v>
      </c>
      <c r="BJ32" s="105">
        <v>1500</v>
      </c>
      <c r="BK32" s="105">
        <v>0</v>
      </c>
      <c r="BL32" s="105">
        <v>0</v>
      </c>
      <c r="BM32" s="105">
        <v>1500</v>
      </c>
      <c r="BN32" s="105">
        <v>0</v>
      </c>
      <c r="BO32" s="105">
        <v>0</v>
      </c>
      <c r="BP32" s="90">
        <v>10500</v>
      </c>
      <c r="BQ32" s="105">
        <v>0</v>
      </c>
      <c r="BR32" s="105">
        <v>0</v>
      </c>
      <c r="BS32" s="105">
        <v>0</v>
      </c>
      <c r="BT32" s="105">
        <v>0</v>
      </c>
      <c r="BU32" s="105">
        <v>0</v>
      </c>
      <c r="BV32" s="105">
        <v>0</v>
      </c>
      <c r="BW32" s="105">
        <v>0</v>
      </c>
      <c r="BX32" s="105">
        <v>0</v>
      </c>
      <c r="BY32" s="105">
        <v>0</v>
      </c>
      <c r="BZ32" s="105">
        <v>0</v>
      </c>
      <c r="CA32" s="105">
        <v>0</v>
      </c>
      <c r="CB32" s="105">
        <v>-0.5</v>
      </c>
      <c r="CC32" s="90">
        <v>-0.5</v>
      </c>
      <c r="CD32" s="105">
        <v>-0.51500000000000001</v>
      </c>
      <c r="CE32" s="105">
        <v>-0.51500000000000001</v>
      </c>
      <c r="CF32" s="105">
        <v>-0.51500000000000001</v>
      </c>
      <c r="CG32" s="105">
        <v>-0.51500000000000001</v>
      </c>
      <c r="CH32" s="105">
        <v>-0.51500000000000001</v>
      </c>
      <c r="CI32" s="105">
        <v>-0.51500000000000001</v>
      </c>
      <c r="CJ32" s="105">
        <v>-0.51500000000000001</v>
      </c>
      <c r="CK32" s="105">
        <v>-0.51500000000000001</v>
      </c>
      <c r="CL32" s="105">
        <v>-0.51500000000000001</v>
      </c>
      <c r="CM32" s="105">
        <v>-0.51500000000000001</v>
      </c>
      <c r="CN32" s="105">
        <v>-0.51500000000000001</v>
      </c>
      <c r="CO32" s="105">
        <v>5.4850000000000003</v>
      </c>
      <c r="CP32" s="90">
        <v>-0.17999999999999883</v>
      </c>
    </row>
    <row r="33" spans="1:95" ht="17.25" customHeight="1" x14ac:dyDescent="0.35">
      <c r="A33" s="258"/>
      <c r="B33" s="3" t="s">
        <v>132</v>
      </c>
      <c r="C33" s="108"/>
      <c r="D33" s="108">
        <v>0</v>
      </c>
      <c r="E33" s="108">
        <v>0</v>
      </c>
      <c r="F33" s="108">
        <v>0</v>
      </c>
      <c r="G33" s="108">
        <v>0</v>
      </c>
      <c r="H33" s="108">
        <v>0</v>
      </c>
      <c r="I33" s="108">
        <v>0</v>
      </c>
      <c r="J33" s="108">
        <v>0</v>
      </c>
      <c r="K33" s="108">
        <v>0</v>
      </c>
      <c r="L33" s="108">
        <v>0</v>
      </c>
      <c r="M33" s="108">
        <v>0</v>
      </c>
      <c r="N33" s="108">
        <v>0</v>
      </c>
      <c r="O33" s="108">
        <v>112717.15</v>
      </c>
      <c r="P33" s="253">
        <v>115656.14</v>
      </c>
      <c r="Q33" s="109">
        <v>0</v>
      </c>
      <c r="R33" s="109">
        <v>0</v>
      </c>
      <c r="S33" s="109">
        <v>0</v>
      </c>
      <c r="T33" s="109">
        <v>0</v>
      </c>
      <c r="U33" s="109">
        <v>0</v>
      </c>
      <c r="V33" s="109">
        <v>0</v>
      </c>
      <c r="W33" s="109">
        <v>0</v>
      </c>
      <c r="X33" s="109">
        <v>0</v>
      </c>
      <c r="Y33" s="109">
        <v>0</v>
      </c>
      <c r="Z33" s="109">
        <v>0</v>
      </c>
      <c r="AA33" s="109">
        <v>0</v>
      </c>
      <c r="AB33" s="109">
        <v>38305.979999999996</v>
      </c>
      <c r="AC33" s="253">
        <v>38305.979999999996</v>
      </c>
      <c r="AD33" s="109">
        <v>0</v>
      </c>
      <c r="AE33" s="109">
        <v>0</v>
      </c>
      <c r="AF33" s="109">
        <v>0</v>
      </c>
      <c r="AG33" s="109">
        <v>0</v>
      </c>
      <c r="AH33" s="109">
        <v>0</v>
      </c>
      <c r="AI33" s="109">
        <v>0</v>
      </c>
      <c r="AJ33" s="109">
        <v>0</v>
      </c>
      <c r="AK33" s="109">
        <v>0</v>
      </c>
      <c r="AL33" s="109">
        <v>0</v>
      </c>
      <c r="AM33" s="109">
        <v>20000</v>
      </c>
      <c r="AN33" s="109">
        <v>74510.28</v>
      </c>
      <c r="AO33" s="109">
        <v>26391</v>
      </c>
      <c r="AP33" s="337">
        <v>120901.28</v>
      </c>
      <c r="AQ33" s="337">
        <v>8431.6500000000015</v>
      </c>
      <c r="AR33" s="337">
        <v>23431.65</v>
      </c>
      <c r="AS33" s="337">
        <v>23431.65</v>
      </c>
      <c r="AT33" s="337">
        <v>23431.65</v>
      </c>
      <c r="AU33" s="337">
        <v>23431.65</v>
      </c>
      <c r="AV33" s="337">
        <v>23431.65</v>
      </c>
      <c r="AW33" s="109">
        <v>23431.65</v>
      </c>
      <c r="AX33" s="109">
        <v>23431.65</v>
      </c>
      <c r="AY33" s="109">
        <v>23431.65</v>
      </c>
      <c r="AZ33" s="109">
        <v>23431.65</v>
      </c>
      <c r="BA33" s="109">
        <v>23431.65</v>
      </c>
      <c r="BB33" s="109">
        <v>23426.65</v>
      </c>
      <c r="BC33" s="253">
        <v>266174.8</v>
      </c>
      <c r="BD33" s="109">
        <v>63654.647499999999</v>
      </c>
      <c r="BE33" s="109">
        <v>63654.647499999999</v>
      </c>
      <c r="BF33" s="109">
        <v>63654.647499999999</v>
      </c>
      <c r="BG33" s="109">
        <v>63654.647499999999</v>
      </c>
      <c r="BH33" s="109">
        <v>63654.647499999999</v>
      </c>
      <c r="BI33" s="109">
        <v>63654.647499999999</v>
      </c>
      <c r="BJ33" s="109">
        <v>13654.647499999999</v>
      </c>
      <c r="BK33" s="109">
        <v>13654.647499999999</v>
      </c>
      <c r="BL33" s="109">
        <v>63654.647499999999</v>
      </c>
      <c r="BM33" s="109">
        <v>63654.647499999999</v>
      </c>
      <c r="BN33" s="109">
        <v>63654.647499999999</v>
      </c>
      <c r="BO33" s="109">
        <v>63655.647499999999</v>
      </c>
      <c r="BP33" s="253">
        <v>663856.77</v>
      </c>
      <c r="BQ33" s="109">
        <v>73203.994624999992</v>
      </c>
      <c r="BR33" s="109">
        <v>73203.994624999992</v>
      </c>
      <c r="BS33" s="109">
        <v>73203.994624999992</v>
      </c>
      <c r="BT33" s="109">
        <v>73203.994624999992</v>
      </c>
      <c r="BU33" s="109">
        <v>73203.994624999992</v>
      </c>
      <c r="BV33" s="109">
        <v>73203.994624999992</v>
      </c>
      <c r="BW33" s="109">
        <v>73203.994624999992</v>
      </c>
      <c r="BX33" s="109">
        <v>73203.994624999992</v>
      </c>
      <c r="BY33" s="109">
        <v>73203.994624999992</v>
      </c>
      <c r="BZ33" s="109">
        <v>73203.994624999992</v>
      </c>
      <c r="CA33" s="109">
        <v>73203.994624999992</v>
      </c>
      <c r="CB33" s="109">
        <v>73188.994624999992</v>
      </c>
      <c r="CC33" s="253">
        <v>878432.93550000014</v>
      </c>
      <c r="CD33" s="109">
        <v>84167.343818749985</v>
      </c>
      <c r="CE33" s="109">
        <v>84167.343818749985</v>
      </c>
      <c r="CF33" s="109">
        <v>84167.343818749985</v>
      </c>
      <c r="CG33" s="109">
        <v>84167.343818749985</v>
      </c>
      <c r="CH33" s="109">
        <v>84167.343818749985</v>
      </c>
      <c r="CI33" s="109">
        <v>84167.343818749985</v>
      </c>
      <c r="CJ33" s="109">
        <v>84167.343818749985</v>
      </c>
      <c r="CK33" s="109">
        <v>84167.343818749985</v>
      </c>
      <c r="CL33" s="109">
        <v>84167.343818749985</v>
      </c>
      <c r="CM33" s="109">
        <v>84167.343818749985</v>
      </c>
      <c r="CN33" s="109">
        <v>84167.343818749985</v>
      </c>
      <c r="CO33" s="109">
        <v>84353.343818749985</v>
      </c>
      <c r="CP33" s="253">
        <v>1010194.1258249999</v>
      </c>
    </row>
    <row r="34" spans="1:95" ht="17.25" customHeight="1" thickBot="1" x14ac:dyDescent="0.4">
      <c r="A34" s="258"/>
      <c r="B34" s="3" t="s">
        <v>168</v>
      </c>
      <c r="C34" s="108"/>
      <c r="D34" s="108">
        <v>0</v>
      </c>
      <c r="E34" s="108">
        <v>0</v>
      </c>
      <c r="F34" s="108">
        <v>0</v>
      </c>
      <c r="G34" s="108">
        <v>0</v>
      </c>
      <c r="H34" s="108">
        <v>0</v>
      </c>
      <c r="I34" s="108">
        <v>0</v>
      </c>
      <c r="J34" s="108">
        <v>0</v>
      </c>
      <c r="K34" s="108">
        <v>0</v>
      </c>
      <c r="L34" s="108">
        <v>0</v>
      </c>
      <c r="M34" s="108">
        <v>0</v>
      </c>
      <c r="N34" s="108">
        <v>0</v>
      </c>
      <c r="O34" s="108">
        <v>24748.05</v>
      </c>
      <c r="P34" s="253">
        <v>24748.05</v>
      </c>
      <c r="Q34" s="122">
        <v>0</v>
      </c>
      <c r="R34" s="122">
        <v>0</v>
      </c>
      <c r="S34" s="122">
        <v>0</v>
      </c>
      <c r="T34" s="122">
        <v>0</v>
      </c>
      <c r="U34" s="122">
        <v>0</v>
      </c>
      <c r="V34" s="122">
        <v>0</v>
      </c>
      <c r="W34" s="122">
        <v>0</v>
      </c>
      <c r="X34" s="122">
        <v>0</v>
      </c>
      <c r="Y34" s="122">
        <v>0</v>
      </c>
      <c r="Z34" s="122">
        <v>0</v>
      </c>
      <c r="AA34" s="122">
        <v>0</v>
      </c>
      <c r="AB34" s="122">
        <v>37161.53</v>
      </c>
      <c r="AC34" s="253">
        <v>37161.53</v>
      </c>
      <c r="AD34" s="122">
        <v>37161.53</v>
      </c>
      <c r="AE34" s="122">
        <v>0</v>
      </c>
      <c r="AF34" s="122">
        <v>0</v>
      </c>
      <c r="AG34" s="122">
        <v>0</v>
      </c>
      <c r="AH34" s="122">
        <v>0</v>
      </c>
      <c r="AI34" s="122">
        <v>0</v>
      </c>
      <c r="AJ34" s="122">
        <v>0</v>
      </c>
      <c r="AK34" s="122">
        <v>0</v>
      </c>
      <c r="AL34" s="122">
        <v>0</v>
      </c>
      <c r="AM34" s="122">
        <v>0</v>
      </c>
      <c r="AN34" s="122">
        <v>0</v>
      </c>
      <c r="AO34" s="122">
        <v>0</v>
      </c>
      <c r="AP34" s="253">
        <v>37161.53</v>
      </c>
      <c r="AQ34" s="122">
        <v>0</v>
      </c>
      <c r="AR34" s="122">
        <v>0</v>
      </c>
      <c r="AS34" s="122">
        <v>0</v>
      </c>
      <c r="AT34" s="122">
        <v>0</v>
      </c>
      <c r="AU34" s="122">
        <v>0</v>
      </c>
      <c r="AV34" s="122">
        <v>0</v>
      </c>
      <c r="AW34" s="122">
        <v>0</v>
      </c>
      <c r="AX34" s="122">
        <v>0</v>
      </c>
      <c r="AY34" s="122">
        <v>0</v>
      </c>
      <c r="AZ34" s="122">
        <v>7650</v>
      </c>
      <c r="BA34" s="122">
        <v>8925</v>
      </c>
      <c r="BB34" s="122">
        <v>8925</v>
      </c>
      <c r="BC34" s="253">
        <v>25500</v>
      </c>
      <c r="BD34" s="122">
        <v>8925</v>
      </c>
      <c r="BE34" s="122">
        <v>8925</v>
      </c>
      <c r="BF34" s="122">
        <v>8925</v>
      </c>
      <c r="BG34" s="122">
        <v>8925</v>
      </c>
      <c r="BH34" s="122">
        <v>8925</v>
      </c>
      <c r="BI34" s="122">
        <v>8925</v>
      </c>
      <c r="BJ34" s="122">
        <v>8925</v>
      </c>
      <c r="BK34" s="122">
        <v>8925</v>
      </c>
      <c r="BL34" s="122">
        <v>8925</v>
      </c>
      <c r="BM34" s="122">
        <v>10200</v>
      </c>
      <c r="BN34" s="122">
        <v>10200</v>
      </c>
      <c r="BO34" s="122">
        <v>10200</v>
      </c>
      <c r="BP34" s="253">
        <v>110925</v>
      </c>
      <c r="BQ34" s="122">
        <v>20400</v>
      </c>
      <c r="BR34" s="122">
        <v>20400</v>
      </c>
      <c r="BS34" s="122">
        <v>20400</v>
      </c>
      <c r="BT34" s="122">
        <v>20400</v>
      </c>
      <c r="BU34" s="122">
        <v>20400</v>
      </c>
      <c r="BV34" s="122">
        <v>20400</v>
      </c>
      <c r="BW34" s="122">
        <v>20400</v>
      </c>
      <c r="BX34" s="122">
        <v>20400</v>
      </c>
      <c r="BY34" s="122">
        <v>20400</v>
      </c>
      <c r="BZ34" s="122">
        <v>20400</v>
      </c>
      <c r="CA34" s="122">
        <v>20400</v>
      </c>
      <c r="CB34" s="122">
        <v>20400</v>
      </c>
      <c r="CC34" s="253">
        <v>244800</v>
      </c>
      <c r="CD34" s="122">
        <v>40800</v>
      </c>
      <c r="CE34" s="122">
        <v>40800</v>
      </c>
      <c r="CF34" s="122">
        <v>40800</v>
      </c>
      <c r="CG34" s="122">
        <v>40800</v>
      </c>
      <c r="CH34" s="122">
        <v>40800</v>
      </c>
      <c r="CI34" s="122">
        <v>40800</v>
      </c>
      <c r="CJ34" s="122">
        <v>40800</v>
      </c>
      <c r="CK34" s="122">
        <v>40800</v>
      </c>
      <c r="CL34" s="122">
        <v>40800</v>
      </c>
      <c r="CM34" s="122">
        <v>40800</v>
      </c>
      <c r="CN34" s="122">
        <v>40800</v>
      </c>
      <c r="CO34" s="122">
        <v>40800</v>
      </c>
      <c r="CP34" s="253">
        <v>489600</v>
      </c>
    </row>
    <row r="35" spans="1:95" ht="15.5" customHeight="1" x14ac:dyDescent="0.35">
      <c r="A35" s="258"/>
      <c r="B35" s="3" t="s">
        <v>169</v>
      </c>
      <c r="C35" s="108"/>
      <c r="D35" s="108">
        <v>0</v>
      </c>
      <c r="E35" s="108">
        <v>0</v>
      </c>
      <c r="F35" s="108">
        <v>0</v>
      </c>
      <c r="G35" s="108">
        <v>0</v>
      </c>
      <c r="H35" s="108">
        <v>0</v>
      </c>
      <c r="I35" s="108">
        <v>0</v>
      </c>
      <c r="J35" s="108">
        <v>0</v>
      </c>
      <c r="K35" s="108">
        <v>0</v>
      </c>
      <c r="L35" s="108">
        <v>0</v>
      </c>
      <c r="M35" s="108">
        <v>0</v>
      </c>
      <c r="N35" s="108">
        <v>0</v>
      </c>
      <c r="O35" s="108">
        <v>0</v>
      </c>
      <c r="P35" s="89">
        <v>0</v>
      </c>
      <c r="Q35" s="258">
        <v>0</v>
      </c>
      <c r="R35" s="258">
        <v>0</v>
      </c>
      <c r="S35" s="258">
        <v>0</v>
      </c>
      <c r="T35" s="258">
        <v>0</v>
      </c>
      <c r="U35" s="258">
        <v>0</v>
      </c>
      <c r="V35" s="258">
        <v>0</v>
      </c>
      <c r="W35" s="258">
        <v>0</v>
      </c>
      <c r="X35" s="258">
        <v>0</v>
      </c>
      <c r="Y35" s="258">
        <v>0</v>
      </c>
      <c r="Z35" s="258">
        <v>0</v>
      </c>
      <c r="AA35" s="258">
        <v>0</v>
      </c>
      <c r="AB35" s="258">
        <v>0</v>
      </c>
      <c r="AC35" s="89">
        <v>0</v>
      </c>
      <c r="AD35" s="98">
        <v>0</v>
      </c>
      <c r="AE35" s="98">
        <v>0</v>
      </c>
      <c r="AF35" s="98">
        <v>0</v>
      </c>
      <c r="AG35" s="98">
        <v>0</v>
      </c>
      <c r="AH35" s="98">
        <v>0</v>
      </c>
      <c r="AI35" s="98">
        <v>0</v>
      </c>
      <c r="AJ35" s="98">
        <v>0</v>
      </c>
      <c r="AK35" s="98">
        <v>0</v>
      </c>
      <c r="AL35" s="98">
        <v>0</v>
      </c>
      <c r="AM35" s="98">
        <v>0</v>
      </c>
      <c r="AN35" s="98">
        <v>0</v>
      </c>
      <c r="AO35" s="98">
        <v>0</v>
      </c>
      <c r="AP35" s="89">
        <v>0</v>
      </c>
      <c r="AQ35" s="98">
        <v>0</v>
      </c>
      <c r="AR35" s="98">
        <v>0</v>
      </c>
      <c r="AS35" s="98">
        <v>0</v>
      </c>
      <c r="AT35" s="98">
        <v>0</v>
      </c>
      <c r="AU35" s="98">
        <v>0</v>
      </c>
      <c r="AV35" s="98">
        <v>0</v>
      </c>
      <c r="AW35" s="98">
        <v>0</v>
      </c>
      <c r="AX35" s="98">
        <v>0</v>
      </c>
      <c r="AY35" s="98">
        <v>0</v>
      </c>
      <c r="AZ35" s="98">
        <v>49320</v>
      </c>
      <c r="BA35" s="98">
        <v>145800</v>
      </c>
      <c r="BB35" s="98">
        <v>291600</v>
      </c>
      <c r="BC35" s="89">
        <v>486720</v>
      </c>
      <c r="BD35" s="98">
        <v>4500</v>
      </c>
      <c r="BE35" s="98">
        <v>4500</v>
      </c>
      <c r="BF35" s="98">
        <v>4500</v>
      </c>
      <c r="BG35" s="98">
        <v>12500</v>
      </c>
      <c r="BH35" s="98">
        <v>12980</v>
      </c>
      <c r="BI35" s="98">
        <v>12500</v>
      </c>
      <c r="BJ35" s="98">
        <v>16500</v>
      </c>
      <c r="BK35" s="98">
        <v>16500</v>
      </c>
      <c r="BL35" s="98">
        <v>16500</v>
      </c>
      <c r="BM35" s="98">
        <v>16500</v>
      </c>
      <c r="BN35" s="98">
        <v>16500</v>
      </c>
      <c r="BO35" s="98">
        <v>16500</v>
      </c>
      <c r="BP35" s="89">
        <v>150480</v>
      </c>
      <c r="BQ35" s="98">
        <v>16500</v>
      </c>
      <c r="BR35" s="98">
        <v>78000</v>
      </c>
      <c r="BS35" s="98">
        <v>16500</v>
      </c>
      <c r="BT35" s="98">
        <v>16500</v>
      </c>
      <c r="BU35" s="98">
        <v>16500</v>
      </c>
      <c r="BV35" s="98">
        <v>16500</v>
      </c>
      <c r="BW35" s="98">
        <v>16500</v>
      </c>
      <c r="BX35" s="98">
        <v>16500</v>
      </c>
      <c r="BY35" s="98">
        <v>16500</v>
      </c>
      <c r="BZ35" s="98">
        <v>16500</v>
      </c>
      <c r="CA35" s="98">
        <v>16500</v>
      </c>
      <c r="CB35" s="98">
        <v>16500</v>
      </c>
      <c r="CC35" s="89">
        <v>259500</v>
      </c>
      <c r="CD35" s="98">
        <v>33000</v>
      </c>
      <c r="CE35" s="98">
        <v>127500</v>
      </c>
      <c r="CF35" s="98">
        <v>33000</v>
      </c>
      <c r="CG35" s="98">
        <v>127500</v>
      </c>
      <c r="CH35" s="98">
        <v>33000</v>
      </c>
      <c r="CI35" s="98">
        <v>33000</v>
      </c>
      <c r="CJ35" s="98">
        <v>33000</v>
      </c>
      <c r="CK35" s="98">
        <v>33000</v>
      </c>
      <c r="CL35" s="98">
        <v>33000</v>
      </c>
      <c r="CM35" s="98">
        <v>33000</v>
      </c>
      <c r="CN35" s="98">
        <v>33000</v>
      </c>
      <c r="CO35" s="98">
        <v>33000</v>
      </c>
      <c r="CP35" s="89">
        <v>585000</v>
      </c>
    </row>
    <row r="36" spans="1:95" hidden="1" x14ac:dyDescent="0.35">
      <c r="P36" s="90"/>
      <c r="Q36" s="106"/>
      <c r="R36" s="106"/>
      <c r="S36" s="106"/>
      <c r="T36" s="106"/>
      <c r="U36" s="105"/>
      <c r="V36" s="105"/>
      <c r="W36" s="105"/>
      <c r="X36" s="105"/>
      <c r="Y36" s="105"/>
      <c r="Z36" s="105"/>
      <c r="AA36" s="105"/>
      <c r="AB36" s="105"/>
      <c r="AC36" s="90"/>
      <c r="AD36" s="105"/>
      <c r="AE36" s="105"/>
      <c r="AF36" s="105"/>
      <c r="AG36" s="105"/>
      <c r="AH36" s="105"/>
      <c r="AI36" s="105"/>
      <c r="AJ36" s="105"/>
      <c r="AK36" s="105"/>
      <c r="AL36" s="105"/>
      <c r="AM36" s="105"/>
      <c r="AN36" s="105"/>
      <c r="AO36" s="105"/>
      <c r="AP36" s="90"/>
      <c r="AQ36" s="105"/>
      <c r="AR36" s="105"/>
      <c r="AS36" s="105"/>
      <c r="AT36" s="105"/>
      <c r="AU36" s="105"/>
      <c r="AV36" s="105"/>
      <c r="AW36" s="105"/>
      <c r="AX36" s="105"/>
      <c r="AY36" s="105"/>
      <c r="AZ36" s="105"/>
      <c r="BA36" s="105"/>
      <c r="BB36" s="105"/>
      <c r="BC36" s="90"/>
      <c r="BD36" s="105"/>
      <c r="BE36" s="105"/>
      <c r="BF36" s="105"/>
      <c r="BG36" s="105"/>
      <c r="BH36" s="105"/>
      <c r="BI36" s="105"/>
      <c r="BJ36" s="105"/>
      <c r="BK36" s="105"/>
      <c r="BL36" s="105"/>
      <c r="BM36" s="105"/>
      <c r="BN36" s="105"/>
      <c r="BO36" s="105"/>
      <c r="BP36" s="90"/>
      <c r="BQ36" s="105"/>
      <c r="BR36" s="105"/>
      <c r="BS36" s="105"/>
      <c r="BT36" s="105"/>
      <c r="BU36" s="105"/>
      <c r="BV36" s="105"/>
      <c r="BW36" s="105"/>
      <c r="BX36" s="105"/>
      <c r="BY36" s="105"/>
      <c r="BZ36" s="105"/>
      <c r="CA36" s="105"/>
      <c r="CB36" s="105"/>
      <c r="CC36" s="90"/>
      <c r="CD36" s="105"/>
      <c r="CE36" s="105"/>
      <c r="CF36" s="105"/>
      <c r="CG36" s="105"/>
      <c r="CH36" s="105"/>
      <c r="CI36" s="105"/>
      <c r="CJ36" s="105"/>
      <c r="CK36" s="105"/>
      <c r="CL36" s="105"/>
      <c r="CM36" s="105"/>
      <c r="CN36" s="105"/>
      <c r="CO36" s="105"/>
      <c r="CP36" s="90"/>
    </row>
    <row r="37" spans="1:95" ht="20" customHeight="1" x14ac:dyDescent="0.35">
      <c r="A37" s="258"/>
      <c r="B37" s="5" t="s">
        <v>143</v>
      </c>
      <c r="C37" s="108"/>
      <c r="D37" s="108">
        <v>0</v>
      </c>
      <c r="E37" s="108">
        <v>0</v>
      </c>
      <c r="F37" s="108">
        <v>0</v>
      </c>
      <c r="G37" s="108">
        <v>0</v>
      </c>
      <c r="H37" s="108">
        <v>0</v>
      </c>
      <c r="I37" s="108">
        <v>0</v>
      </c>
      <c r="J37" s="108">
        <v>0</v>
      </c>
      <c r="K37" s="108">
        <v>0</v>
      </c>
      <c r="L37" s="108">
        <v>0</v>
      </c>
      <c r="M37" s="108">
        <v>0</v>
      </c>
      <c r="N37" s="108">
        <v>0</v>
      </c>
      <c r="O37" s="108">
        <v>0</v>
      </c>
      <c r="P37" s="253">
        <v>0</v>
      </c>
      <c r="Q37" s="108">
        <v>0</v>
      </c>
      <c r="R37" s="108">
        <v>0</v>
      </c>
      <c r="S37" s="108">
        <v>0</v>
      </c>
      <c r="T37" s="108">
        <v>0</v>
      </c>
      <c r="U37" s="108">
        <v>0</v>
      </c>
      <c r="V37" s="108">
        <v>0</v>
      </c>
      <c r="W37" s="108">
        <v>0</v>
      </c>
      <c r="X37" s="108">
        <v>0</v>
      </c>
      <c r="Y37" s="108">
        <v>0</v>
      </c>
      <c r="Z37" s="108">
        <v>0</v>
      </c>
      <c r="AA37" s="108">
        <v>0</v>
      </c>
      <c r="AB37" s="108">
        <v>0</v>
      </c>
      <c r="AC37" s="253">
        <v>0</v>
      </c>
      <c r="AD37" s="108">
        <v>0</v>
      </c>
      <c r="AE37" s="108">
        <v>0</v>
      </c>
      <c r="AF37" s="108">
        <v>0</v>
      </c>
      <c r="AG37" s="108">
        <v>0</v>
      </c>
      <c r="AH37" s="108">
        <v>0</v>
      </c>
      <c r="AI37" s="108">
        <v>0</v>
      </c>
      <c r="AJ37" s="108">
        <v>0</v>
      </c>
      <c r="AK37" s="108">
        <v>0</v>
      </c>
      <c r="AL37" s="108">
        <v>0</v>
      </c>
      <c r="AM37" s="108">
        <v>0</v>
      </c>
      <c r="AN37" s="108">
        <v>0</v>
      </c>
      <c r="AO37" s="108">
        <v>0</v>
      </c>
      <c r="AP37" s="253">
        <v>0</v>
      </c>
      <c r="AQ37" s="108">
        <v>10000</v>
      </c>
      <c r="AR37" s="108">
        <v>10000</v>
      </c>
      <c r="AS37" s="108">
        <v>10000</v>
      </c>
      <c r="AT37" s="108">
        <v>10000</v>
      </c>
      <c r="AU37" s="108">
        <v>10000</v>
      </c>
      <c r="AV37" s="108">
        <v>10000</v>
      </c>
      <c r="AW37" s="108">
        <v>10000</v>
      </c>
      <c r="AX37" s="108">
        <v>10000</v>
      </c>
      <c r="AY37" s="108">
        <v>10000</v>
      </c>
      <c r="AZ37" s="108">
        <v>10000</v>
      </c>
      <c r="BA37" s="108">
        <v>10000</v>
      </c>
      <c r="BB37" s="108">
        <v>10000</v>
      </c>
      <c r="BC37" s="253">
        <v>120000</v>
      </c>
      <c r="BD37" s="108">
        <v>12500</v>
      </c>
      <c r="BE37" s="108">
        <v>12500</v>
      </c>
      <c r="BF37" s="108">
        <v>12500</v>
      </c>
      <c r="BG37" s="108">
        <v>12500</v>
      </c>
      <c r="BH37" s="108">
        <v>12500</v>
      </c>
      <c r="BI37" s="108">
        <v>12500</v>
      </c>
      <c r="BJ37" s="108">
        <v>12500</v>
      </c>
      <c r="BK37" s="108">
        <v>12500</v>
      </c>
      <c r="BL37" s="108">
        <v>12500</v>
      </c>
      <c r="BM37" s="108">
        <v>12500</v>
      </c>
      <c r="BN37" s="108">
        <v>12500</v>
      </c>
      <c r="BO37" s="108">
        <v>12500</v>
      </c>
      <c r="BP37" s="253">
        <v>150000</v>
      </c>
      <c r="BQ37" s="108">
        <v>85000</v>
      </c>
      <c r="BR37" s="108">
        <v>85000</v>
      </c>
      <c r="BS37" s="108">
        <v>85000</v>
      </c>
      <c r="BT37" s="108">
        <v>85000</v>
      </c>
      <c r="BU37" s="108">
        <v>85000</v>
      </c>
      <c r="BV37" s="108">
        <v>85000</v>
      </c>
      <c r="BW37" s="108">
        <v>85000</v>
      </c>
      <c r="BX37" s="108">
        <v>85000</v>
      </c>
      <c r="BY37" s="108">
        <v>85000</v>
      </c>
      <c r="BZ37" s="108">
        <v>85000</v>
      </c>
      <c r="CA37" s="108">
        <v>85000</v>
      </c>
      <c r="CB37" s="108">
        <v>85000</v>
      </c>
      <c r="CC37" s="253">
        <v>1020000</v>
      </c>
      <c r="CD37" s="108">
        <v>105000</v>
      </c>
      <c r="CE37" s="108">
        <v>105000</v>
      </c>
      <c r="CF37" s="108">
        <v>105000</v>
      </c>
      <c r="CG37" s="108">
        <v>105000</v>
      </c>
      <c r="CH37" s="108">
        <v>105000</v>
      </c>
      <c r="CI37" s="108">
        <v>105000</v>
      </c>
      <c r="CJ37" s="108">
        <v>105000</v>
      </c>
      <c r="CK37" s="108">
        <v>105000</v>
      </c>
      <c r="CL37" s="108">
        <v>105000</v>
      </c>
      <c r="CM37" s="108">
        <v>105000</v>
      </c>
      <c r="CN37" s="108">
        <v>105000</v>
      </c>
      <c r="CO37" s="108">
        <v>1605000</v>
      </c>
      <c r="CP37" s="253">
        <v>2760000</v>
      </c>
    </row>
    <row r="38" spans="1:95" ht="17.25" customHeight="1" x14ac:dyDescent="0.35">
      <c r="A38" s="258"/>
      <c r="B38" s="5" t="s">
        <v>172</v>
      </c>
      <c r="C38" s="108"/>
      <c r="D38" s="108"/>
      <c r="E38" s="108"/>
      <c r="F38" s="108"/>
      <c r="G38" s="108"/>
      <c r="H38" s="108"/>
      <c r="I38" s="108"/>
      <c r="J38" s="108"/>
      <c r="K38" s="108"/>
      <c r="L38" s="108"/>
      <c r="M38" s="108"/>
      <c r="N38" s="108"/>
      <c r="O38" s="108"/>
      <c r="P38" s="253">
        <v>0</v>
      </c>
      <c r="Q38" s="108"/>
      <c r="R38" s="108"/>
      <c r="S38" s="108"/>
      <c r="T38" s="108"/>
      <c r="U38" s="108"/>
      <c r="V38" s="108"/>
      <c r="W38" s="108"/>
      <c r="X38" s="108"/>
      <c r="Y38" s="108"/>
      <c r="Z38" s="108"/>
      <c r="AA38" s="108"/>
      <c r="AB38" s="108"/>
      <c r="AC38" s="253">
        <v>0</v>
      </c>
      <c r="AD38" s="108"/>
      <c r="AE38" s="108"/>
      <c r="AF38" s="108"/>
      <c r="AG38" s="108"/>
      <c r="AH38" s="108"/>
      <c r="AI38" s="108"/>
      <c r="AJ38" s="108"/>
      <c r="AK38" s="108"/>
      <c r="AL38" s="108"/>
      <c r="AM38" s="108"/>
      <c r="AN38" s="108"/>
      <c r="AO38" s="108"/>
      <c r="AP38" s="253">
        <v>0</v>
      </c>
      <c r="AQ38" s="108"/>
      <c r="AR38" s="108"/>
      <c r="AS38" s="108"/>
      <c r="AT38" s="108"/>
      <c r="AU38" s="108"/>
      <c r="AV38" s="108"/>
      <c r="AW38" s="108"/>
      <c r="AX38" s="108"/>
      <c r="AY38" s="108"/>
      <c r="AZ38" s="108"/>
      <c r="BA38" s="108"/>
      <c r="BB38" s="108"/>
      <c r="BC38" s="253">
        <v>0</v>
      </c>
      <c r="BD38" s="108"/>
      <c r="BE38" s="108"/>
      <c r="BF38" s="108"/>
      <c r="BG38" s="108"/>
      <c r="BH38" s="108"/>
      <c r="BI38" s="108"/>
      <c r="BJ38" s="108"/>
      <c r="BK38" s="108"/>
      <c r="BL38" s="108"/>
      <c r="BM38" s="108"/>
      <c r="BN38" s="108"/>
      <c r="BO38" s="108"/>
      <c r="BP38" s="253">
        <v>0</v>
      </c>
      <c r="BQ38" s="108"/>
      <c r="BR38" s="108"/>
      <c r="BS38" s="108"/>
      <c r="BT38" s="108"/>
      <c r="BU38" s="108"/>
      <c r="BV38" s="108"/>
      <c r="BW38" s="108"/>
      <c r="BX38" s="108"/>
      <c r="BY38" s="108"/>
      <c r="BZ38" s="108"/>
      <c r="CA38" s="108"/>
      <c r="CB38" s="108"/>
      <c r="CC38" s="253">
        <v>0</v>
      </c>
      <c r="CD38" s="108"/>
      <c r="CE38" s="108"/>
      <c r="CF38" s="108"/>
      <c r="CG38" s="108"/>
      <c r="CH38" s="108"/>
      <c r="CI38" s="108"/>
      <c r="CJ38" s="108"/>
      <c r="CK38" s="108"/>
      <c r="CL38" s="108"/>
      <c r="CM38" s="108"/>
      <c r="CN38" s="108"/>
      <c r="CO38" s="108"/>
      <c r="CP38" s="253">
        <v>0</v>
      </c>
    </row>
    <row r="39" spans="1:95" s="81" customFormat="1" ht="15" thickBot="1" x14ac:dyDescent="0.4">
      <c r="A39" s="79"/>
      <c r="B39" s="121" t="s">
        <v>160</v>
      </c>
      <c r="C39" s="122"/>
      <c r="D39" s="122">
        <v>0</v>
      </c>
      <c r="E39" s="122">
        <v>0</v>
      </c>
      <c r="F39" s="122">
        <v>0</v>
      </c>
      <c r="G39" s="122">
        <v>0</v>
      </c>
      <c r="H39" s="122">
        <v>0</v>
      </c>
      <c r="I39" s="122">
        <v>0</v>
      </c>
      <c r="J39" s="122">
        <v>0</v>
      </c>
      <c r="K39" s="122">
        <v>0</v>
      </c>
      <c r="L39" s="122">
        <v>0</v>
      </c>
      <c r="M39" s="122">
        <v>0</v>
      </c>
      <c r="N39" s="122">
        <v>0</v>
      </c>
      <c r="O39" s="122">
        <v>155376.65999999997</v>
      </c>
      <c r="P39" s="253">
        <v>155376.65999999997</v>
      </c>
      <c r="Q39" s="108">
        <v>0</v>
      </c>
      <c r="R39" s="108">
        <v>0</v>
      </c>
      <c r="S39" s="108">
        <v>0</v>
      </c>
      <c r="T39" s="108">
        <v>0</v>
      </c>
      <c r="U39" s="108">
        <v>0</v>
      </c>
      <c r="V39" s="108">
        <v>0</v>
      </c>
      <c r="W39" s="108">
        <v>0</v>
      </c>
      <c r="X39" s="108">
        <v>0</v>
      </c>
      <c r="Y39" s="108">
        <v>0</v>
      </c>
      <c r="Z39" s="108">
        <v>0</v>
      </c>
      <c r="AA39" s="108">
        <v>0</v>
      </c>
      <c r="AB39" s="108">
        <v>89214.720000000001</v>
      </c>
      <c r="AC39" s="253">
        <v>89214.720000000001</v>
      </c>
      <c r="AD39" s="108">
        <v>37161.53</v>
      </c>
      <c r="AE39" s="108">
        <v>0</v>
      </c>
      <c r="AF39" s="108">
        <v>0</v>
      </c>
      <c r="AG39" s="108">
        <v>1437.5</v>
      </c>
      <c r="AH39" s="108">
        <v>1437.5</v>
      </c>
      <c r="AI39" s="108">
        <v>1437.5</v>
      </c>
      <c r="AJ39" s="108">
        <v>4312.5</v>
      </c>
      <c r="AK39" s="108">
        <v>4312.5</v>
      </c>
      <c r="AL39" s="108">
        <v>4312.5</v>
      </c>
      <c r="AM39" s="108">
        <v>25952.5</v>
      </c>
      <c r="AN39" s="108">
        <v>80462.78</v>
      </c>
      <c r="AO39" s="108">
        <v>84783.5</v>
      </c>
      <c r="AP39" s="253">
        <v>245610.31</v>
      </c>
      <c r="AQ39" s="108">
        <v>18431.650000000001</v>
      </c>
      <c r="AR39" s="108">
        <v>33431.65</v>
      </c>
      <c r="AS39" s="108">
        <v>33431.65</v>
      </c>
      <c r="AT39" s="108">
        <v>33431.65</v>
      </c>
      <c r="AU39" s="108">
        <v>33431.65</v>
      </c>
      <c r="AV39" s="108">
        <v>33431.65</v>
      </c>
      <c r="AW39" s="108">
        <v>45931.652943005145</v>
      </c>
      <c r="AX39" s="108">
        <v>52879.402943005145</v>
      </c>
      <c r="AY39" s="108">
        <v>72945.902943005145</v>
      </c>
      <c r="AZ39" s="108">
        <v>509067.61554910219</v>
      </c>
      <c r="BA39" s="108">
        <v>622106.30904910224</v>
      </c>
      <c r="BB39" s="108">
        <v>800686.80904910224</v>
      </c>
      <c r="BC39" s="253">
        <v>2289207.5924763223</v>
      </c>
      <c r="BD39" s="108">
        <v>428971.56655000005</v>
      </c>
      <c r="BE39" s="108">
        <v>428971.56655000005</v>
      </c>
      <c r="BF39" s="108">
        <v>614942.20277922985</v>
      </c>
      <c r="BG39" s="108">
        <v>436971.56655000005</v>
      </c>
      <c r="BH39" s="108">
        <v>479268.87904999999</v>
      </c>
      <c r="BI39" s="108">
        <v>738887.49525462429</v>
      </c>
      <c r="BJ39" s="108">
        <v>1105056.2280583333</v>
      </c>
      <c r="BK39" s="108">
        <v>1103556.2280583333</v>
      </c>
      <c r="BL39" s="108">
        <v>3727217.8179736231</v>
      </c>
      <c r="BM39" s="108">
        <v>1210020.8530583333</v>
      </c>
      <c r="BN39" s="108">
        <v>1208520.8530583333</v>
      </c>
      <c r="BO39" s="108">
        <v>4393364.7927941801</v>
      </c>
      <c r="BP39" s="253">
        <v>15875750.049734989</v>
      </c>
      <c r="BQ39" s="108">
        <v>1674473.4484167944</v>
      </c>
      <c r="BR39" s="108">
        <v>1735973.4484167944</v>
      </c>
      <c r="BS39" s="108">
        <v>1674473.4484167944</v>
      </c>
      <c r="BT39" s="108">
        <v>3349096.1290715542</v>
      </c>
      <c r="BU39" s="108">
        <v>2949096.1290715542</v>
      </c>
      <c r="BV39" s="108">
        <v>3349096.1290715542</v>
      </c>
      <c r="BW39" s="108">
        <v>3978343.9844977157</v>
      </c>
      <c r="BX39" s="108">
        <v>3578343.9844977157</v>
      </c>
      <c r="BY39" s="108">
        <v>3978343.9844977157</v>
      </c>
      <c r="BZ39" s="108">
        <v>3151196.8872489072</v>
      </c>
      <c r="CA39" s="108">
        <v>3151196.8872489072</v>
      </c>
      <c r="CB39" s="108">
        <v>3151181.3872489072</v>
      </c>
      <c r="CC39" s="253">
        <v>35720815.847704917</v>
      </c>
      <c r="CD39" s="108">
        <v>3998250.1606827327</v>
      </c>
      <c r="CE39" s="108">
        <v>4092750.1606827327</v>
      </c>
      <c r="CF39" s="108">
        <v>3998250.1606827327</v>
      </c>
      <c r="CG39" s="108">
        <v>7739030.8325795252</v>
      </c>
      <c r="CH39" s="108">
        <v>7644530.8325795252</v>
      </c>
      <c r="CI39" s="108">
        <v>7644530.8325795252</v>
      </c>
      <c r="CJ39" s="108">
        <v>10540515.749226715</v>
      </c>
      <c r="CK39" s="108">
        <v>10540515.749226715</v>
      </c>
      <c r="CL39" s="108">
        <v>10540515.749226715</v>
      </c>
      <c r="CM39" s="108">
        <v>7673196.1354195187</v>
      </c>
      <c r="CN39" s="108">
        <v>7673196.1354195187</v>
      </c>
      <c r="CO39" s="108">
        <v>9173388.1354195178</v>
      </c>
      <c r="CP39" s="253">
        <v>91258670.633725479</v>
      </c>
      <c r="CQ39" s="80"/>
    </row>
    <row r="40" spans="1:95" x14ac:dyDescent="0.35">
      <c r="A40" s="258"/>
      <c r="B40" s="260"/>
      <c r="C40" s="261"/>
      <c r="D40" s="261"/>
      <c r="E40" s="261"/>
      <c r="F40" s="261"/>
      <c r="G40" s="261"/>
      <c r="H40" s="261"/>
      <c r="I40" s="261"/>
      <c r="J40" s="261"/>
      <c r="K40" s="261"/>
      <c r="L40" s="261"/>
      <c r="M40" s="261"/>
      <c r="N40" s="261"/>
      <c r="O40" s="261"/>
      <c r="P40" s="253"/>
      <c r="Q40" s="108"/>
      <c r="R40" s="108"/>
      <c r="S40" s="108"/>
      <c r="T40" s="108"/>
      <c r="U40" s="108"/>
      <c r="V40" s="108"/>
      <c r="W40" s="108"/>
      <c r="X40" s="108"/>
      <c r="Y40" s="108"/>
      <c r="Z40" s="108"/>
      <c r="AA40" s="108"/>
      <c r="AB40" s="108"/>
      <c r="AC40" s="253"/>
      <c r="AD40" s="108"/>
      <c r="AE40" s="108"/>
      <c r="AF40" s="108"/>
      <c r="AG40" s="108"/>
      <c r="AH40" s="108"/>
      <c r="AI40" s="108"/>
      <c r="AJ40" s="108"/>
      <c r="AK40" s="108"/>
      <c r="AL40" s="108"/>
      <c r="AM40" s="108"/>
      <c r="AN40" s="108"/>
      <c r="AO40" s="108"/>
      <c r="AP40" s="253"/>
      <c r="AQ40" s="108"/>
      <c r="AR40" s="108"/>
      <c r="AS40" s="108"/>
      <c r="AT40" s="108"/>
      <c r="AU40" s="108"/>
      <c r="AV40" s="108"/>
      <c r="AW40" s="108"/>
      <c r="AX40" s="108"/>
      <c r="AY40" s="108"/>
      <c r="AZ40" s="108"/>
      <c r="BA40" s="108"/>
      <c r="BB40" s="108"/>
      <c r="BC40" s="253"/>
      <c r="BD40" s="108"/>
      <c r="BE40" s="108"/>
      <c r="BF40" s="108"/>
      <c r="BG40" s="108"/>
      <c r="BH40" s="108"/>
      <c r="BI40" s="108"/>
      <c r="BJ40" s="108"/>
      <c r="BK40" s="108"/>
      <c r="BL40" s="108"/>
      <c r="BM40" s="108"/>
      <c r="BN40" s="108"/>
      <c r="BO40" s="108"/>
      <c r="BP40" s="253"/>
      <c r="BQ40" s="108"/>
      <c r="BR40" s="108"/>
      <c r="BS40" s="108"/>
      <c r="BT40" s="108"/>
      <c r="BU40" s="108"/>
      <c r="BV40" s="108"/>
      <c r="BW40" s="108"/>
      <c r="BX40" s="108"/>
      <c r="BY40" s="108"/>
      <c r="BZ40" s="108"/>
      <c r="CA40" s="108"/>
      <c r="CB40" s="108"/>
      <c r="CC40" s="253"/>
      <c r="CD40" s="108"/>
      <c r="CE40" s="108"/>
      <c r="CF40" s="108"/>
      <c r="CG40" s="108"/>
      <c r="CH40" s="108"/>
      <c r="CI40" s="108"/>
      <c r="CJ40" s="108"/>
      <c r="CK40" s="108"/>
      <c r="CL40" s="108"/>
      <c r="CM40" s="108"/>
      <c r="CN40" s="108"/>
      <c r="CO40" s="108"/>
      <c r="CP40" s="253"/>
    </row>
    <row r="41" spans="1:95" x14ac:dyDescent="0.35">
      <c r="A41" s="258"/>
      <c r="B41" s="105" t="s">
        <v>173</v>
      </c>
      <c r="C41" s="106"/>
      <c r="D41" s="106"/>
      <c r="E41" s="106"/>
      <c r="F41" s="106"/>
      <c r="G41" s="106"/>
      <c r="H41" s="105"/>
      <c r="I41" s="105"/>
      <c r="J41" s="105"/>
      <c r="K41" s="105"/>
      <c r="L41" s="105"/>
      <c r="M41" s="105"/>
      <c r="N41" s="105"/>
      <c r="O41" s="105"/>
      <c r="P41" s="253"/>
      <c r="Q41" s="108"/>
      <c r="R41" s="108"/>
      <c r="S41" s="108"/>
      <c r="T41" s="108"/>
      <c r="U41" s="108"/>
      <c r="V41" s="108"/>
      <c r="W41" s="108"/>
      <c r="X41" s="108"/>
      <c r="Y41" s="108"/>
      <c r="Z41" s="108"/>
      <c r="AA41" s="108"/>
      <c r="AB41" s="108"/>
      <c r="AC41" s="253"/>
      <c r="AD41" s="108"/>
      <c r="AE41" s="108"/>
      <c r="AF41" s="108"/>
      <c r="AG41" s="108"/>
      <c r="AH41" s="108"/>
      <c r="AI41" s="108"/>
      <c r="AJ41" s="108"/>
      <c r="AK41" s="108"/>
      <c r="AL41" s="108"/>
      <c r="AM41" s="108"/>
      <c r="AN41" s="108"/>
      <c r="AO41" s="108"/>
      <c r="AP41" s="253"/>
      <c r="AQ41" s="108"/>
      <c r="AR41" s="108"/>
      <c r="AS41" s="108"/>
      <c r="AT41" s="108"/>
      <c r="AU41" s="108"/>
      <c r="AV41" s="108"/>
      <c r="AW41" s="108"/>
      <c r="AX41" s="108"/>
      <c r="AY41" s="108"/>
      <c r="AZ41" s="108"/>
      <c r="BA41" s="108"/>
      <c r="BB41" s="108"/>
      <c r="BC41" s="253"/>
      <c r="BD41" s="108"/>
      <c r="BE41" s="108"/>
      <c r="BF41" s="108"/>
      <c r="BG41" s="108"/>
      <c r="BH41" s="108"/>
      <c r="BI41" s="108"/>
      <c r="BJ41" s="108"/>
      <c r="BK41" s="108"/>
      <c r="BL41" s="108"/>
      <c r="BM41" s="108"/>
      <c r="BN41" s="108"/>
      <c r="BO41" s="108"/>
      <c r="BP41" s="253"/>
      <c r="BQ41" s="108"/>
      <c r="BR41" s="108"/>
      <c r="BS41" s="108"/>
      <c r="BT41" s="108"/>
      <c r="BU41" s="108"/>
      <c r="BV41" s="108"/>
      <c r="BW41" s="108"/>
      <c r="BX41" s="108"/>
      <c r="BY41" s="108"/>
      <c r="BZ41" s="108"/>
      <c r="CA41" s="108"/>
      <c r="CB41" s="108"/>
      <c r="CC41" s="253"/>
      <c r="CD41" s="108"/>
      <c r="CE41" s="108"/>
      <c r="CF41" s="108"/>
      <c r="CG41" s="108"/>
      <c r="CH41" s="108"/>
      <c r="CI41" s="108"/>
      <c r="CJ41" s="108"/>
      <c r="CK41" s="108"/>
      <c r="CL41" s="108"/>
      <c r="CM41" s="108"/>
      <c r="CN41" s="108"/>
      <c r="CO41" s="108"/>
      <c r="CP41" s="253"/>
    </row>
    <row r="42" spans="1:95" x14ac:dyDescent="0.35">
      <c r="A42" s="258"/>
      <c r="B42" s="107" t="s">
        <v>238</v>
      </c>
      <c r="C42" s="108"/>
      <c r="D42" s="108"/>
      <c r="E42" s="108"/>
      <c r="F42" s="108"/>
      <c r="G42" s="108"/>
      <c r="H42" s="108"/>
      <c r="I42" s="108"/>
      <c r="J42" s="108"/>
      <c r="K42" s="108"/>
      <c r="L42" s="108"/>
      <c r="M42" s="108"/>
      <c r="N42" s="108"/>
      <c r="O42" s="108">
        <v>0</v>
      </c>
      <c r="P42" s="253">
        <v>0</v>
      </c>
      <c r="Q42" s="108">
        <v>0</v>
      </c>
      <c r="R42" s="108"/>
      <c r="S42" s="108"/>
      <c r="T42" s="108"/>
      <c r="U42" s="108"/>
      <c r="V42" s="108"/>
      <c r="W42" s="108"/>
      <c r="X42" s="108"/>
      <c r="Y42" s="108"/>
      <c r="Z42" s="108"/>
      <c r="AA42" s="108"/>
      <c r="AB42" s="108"/>
      <c r="AC42" s="253">
        <v>0</v>
      </c>
      <c r="AD42" s="108">
        <v>0</v>
      </c>
      <c r="AE42" s="108">
        <v>0</v>
      </c>
      <c r="AF42" s="108">
        <v>0</v>
      </c>
      <c r="AG42" s="108">
        <v>0</v>
      </c>
      <c r="AH42" s="108">
        <v>0</v>
      </c>
      <c r="AI42" s="108">
        <v>0</v>
      </c>
      <c r="AJ42" s="108">
        <v>0</v>
      </c>
      <c r="AK42" s="108">
        <v>0</v>
      </c>
      <c r="AL42" s="108">
        <v>0</v>
      </c>
      <c r="AM42" s="108">
        <v>0</v>
      </c>
      <c r="AN42" s="108">
        <v>0</v>
      </c>
      <c r="AO42" s="108">
        <v>0</v>
      </c>
      <c r="AP42" s="253">
        <v>0</v>
      </c>
      <c r="AQ42" s="108">
        <v>0</v>
      </c>
      <c r="AR42" s="108">
        <v>0</v>
      </c>
      <c r="AS42" s="108">
        <v>0</v>
      </c>
      <c r="AT42" s="108">
        <v>0</v>
      </c>
      <c r="AU42" s="108">
        <v>0</v>
      </c>
      <c r="AV42" s="108">
        <v>0</v>
      </c>
      <c r="AW42" s="108">
        <v>0</v>
      </c>
      <c r="AX42" s="108">
        <v>0</v>
      </c>
      <c r="AY42" s="108">
        <v>0</v>
      </c>
      <c r="AZ42" s="108">
        <v>0</v>
      </c>
      <c r="BA42" s="108">
        <v>0</v>
      </c>
      <c r="BB42" s="108">
        <v>0</v>
      </c>
      <c r="BC42" s="253">
        <v>0</v>
      </c>
      <c r="BD42" s="108">
        <v>0</v>
      </c>
      <c r="BE42" s="108">
        <v>0</v>
      </c>
      <c r="BF42" s="108">
        <v>0</v>
      </c>
      <c r="BG42" s="108">
        <v>0</v>
      </c>
      <c r="BH42" s="108">
        <v>0</v>
      </c>
      <c r="BI42" s="108">
        <v>0</v>
      </c>
      <c r="BJ42" s="108">
        <v>0</v>
      </c>
      <c r="BK42" s="108">
        <v>0</v>
      </c>
      <c r="BL42" s="108">
        <v>0</v>
      </c>
      <c r="BM42" s="108">
        <v>0</v>
      </c>
      <c r="BN42" s="108">
        <v>0</v>
      </c>
      <c r="BO42" s="108">
        <v>0</v>
      </c>
      <c r="BP42" s="253">
        <v>0</v>
      </c>
      <c r="BQ42" s="108">
        <v>0</v>
      </c>
      <c r="BR42" s="108">
        <v>0</v>
      </c>
      <c r="BS42" s="108">
        <v>0</v>
      </c>
      <c r="BT42" s="108">
        <v>0</v>
      </c>
      <c r="BU42" s="108">
        <v>0</v>
      </c>
      <c r="BV42" s="108">
        <v>0</v>
      </c>
      <c r="BW42" s="108">
        <v>0</v>
      </c>
      <c r="BX42" s="108">
        <v>0</v>
      </c>
      <c r="BY42" s="108">
        <v>0</v>
      </c>
      <c r="BZ42" s="108">
        <v>0</v>
      </c>
      <c r="CA42" s="108">
        <v>0</v>
      </c>
      <c r="CB42" s="108">
        <v>0</v>
      </c>
      <c r="CC42" s="253">
        <v>0</v>
      </c>
      <c r="CD42" s="108">
        <v>0</v>
      </c>
      <c r="CE42" s="108">
        <v>0</v>
      </c>
      <c r="CF42" s="108">
        <v>0</v>
      </c>
      <c r="CG42" s="108">
        <v>0</v>
      </c>
      <c r="CH42" s="108">
        <v>0</v>
      </c>
      <c r="CI42" s="108">
        <v>0</v>
      </c>
      <c r="CJ42" s="108">
        <v>0</v>
      </c>
      <c r="CK42" s="108">
        <v>0</v>
      </c>
      <c r="CL42" s="108">
        <v>0</v>
      </c>
      <c r="CM42" s="108">
        <v>0</v>
      </c>
      <c r="CN42" s="108">
        <v>0</v>
      </c>
      <c r="CO42" s="108">
        <v>0</v>
      </c>
      <c r="CP42" s="253">
        <v>0</v>
      </c>
    </row>
    <row r="43" spans="1:95" ht="15" thickBot="1" x14ac:dyDescent="0.4">
      <c r="A43" s="258"/>
      <c r="B43" s="121" t="s">
        <v>160</v>
      </c>
      <c r="C43" s="122"/>
      <c r="D43" s="122">
        <v>0</v>
      </c>
      <c r="E43" s="122">
        <v>0</v>
      </c>
      <c r="F43" s="122">
        <v>0</v>
      </c>
      <c r="G43" s="122">
        <v>0</v>
      </c>
      <c r="H43" s="122">
        <v>0</v>
      </c>
      <c r="I43" s="122">
        <v>0</v>
      </c>
      <c r="J43" s="122">
        <v>0</v>
      </c>
      <c r="K43" s="122">
        <v>0</v>
      </c>
      <c r="L43" s="122">
        <v>0</v>
      </c>
      <c r="M43" s="122">
        <v>0</v>
      </c>
      <c r="N43" s="122">
        <v>0</v>
      </c>
      <c r="O43" s="122">
        <v>0</v>
      </c>
      <c r="P43" s="253">
        <v>0</v>
      </c>
      <c r="Q43" s="108">
        <v>0</v>
      </c>
      <c r="R43" s="108">
        <v>0</v>
      </c>
      <c r="S43" s="108">
        <v>0</v>
      </c>
      <c r="T43" s="108">
        <v>0</v>
      </c>
      <c r="U43" s="108">
        <v>0</v>
      </c>
      <c r="V43" s="108">
        <v>0</v>
      </c>
      <c r="W43" s="108">
        <v>0</v>
      </c>
      <c r="X43" s="108">
        <v>0</v>
      </c>
      <c r="Y43" s="108">
        <v>0</v>
      </c>
      <c r="Z43" s="108">
        <v>0</v>
      </c>
      <c r="AA43" s="108">
        <v>0</v>
      </c>
      <c r="AB43" s="108">
        <v>0</v>
      </c>
      <c r="AC43" s="253">
        <v>0</v>
      </c>
      <c r="AD43" s="108">
        <v>0</v>
      </c>
      <c r="AE43" s="108">
        <v>0</v>
      </c>
      <c r="AF43" s="108">
        <v>0</v>
      </c>
      <c r="AG43" s="108">
        <v>0</v>
      </c>
      <c r="AH43" s="108">
        <v>0</v>
      </c>
      <c r="AI43" s="108">
        <v>0</v>
      </c>
      <c r="AJ43" s="108">
        <v>0</v>
      </c>
      <c r="AK43" s="108">
        <v>0</v>
      </c>
      <c r="AL43" s="108">
        <v>0</v>
      </c>
      <c r="AM43" s="108">
        <v>0</v>
      </c>
      <c r="AN43" s="108">
        <v>0</v>
      </c>
      <c r="AO43" s="108">
        <v>0</v>
      </c>
      <c r="AP43" s="253">
        <v>0</v>
      </c>
      <c r="AQ43" s="108">
        <v>0</v>
      </c>
      <c r="AR43" s="108">
        <v>0</v>
      </c>
      <c r="AS43" s="108">
        <v>0</v>
      </c>
      <c r="AT43" s="108">
        <v>0</v>
      </c>
      <c r="AU43" s="108">
        <v>0</v>
      </c>
      <c r="AV43" s="108">
        <v>0</v>
      </c>
      <c r="AW43" s="108">
        <v>0</v>
      </c>
      <c r="AX43" s="108">
        <v>0</v>
      </c>
      <c r="AY43" s="108">
        <v>0</v>
      </c>
      <c r="AZ43" s="108">
        <v>0</v>
      </c>
      <c r="BA43" s="108">
        <v>0</v>
      </c>
      <c r="BB43" s="108">
        <v>0</v>
      </c>
      <c r="BC43" s="253">
        <v>0</v>
      </c>
      <c r="BD43" s="108">
        <v>0</v>
      </c>
      <c r="BE43" s="108">
        <v>0</v>
      </c>
      <c r="BF43" s="108">
        <v>0</v>
      </c>
      <c r="BG43" s="108">
        <v>0</v>
      </c>
      <c r="BH43" s="108">
        <v>0</v>
      </c>
      <c r="BI43" s="108">
        <v>0</v>
      </c>
      <c r="BJ43" s="108">
        <v>0</v>
      </c>
      <c r="BK43" s="108">
        <v>0</v>
      </c>
      <c r="BL43" s="108">
        <v>0</v>
      </c>
      <c r="BM43" s="108">
        <v>0</v>
      </c>
      <c r="BN43" s="108">
        <v>0</v>
      </c>
      <c r="BO43" s="108">
        <v>0</v>
      </c>
      <c r="BP43" s="253">
        <v>0</v>
      </c>
      <c r="BQ43" s="108">
        <v>0</v>
      </c>
      <c r="BR43" s="108">
        <v>0</v>
      </c>
      <c r="BS43" s="108">
        <v>0</v>
      </c>
      <c r="BT43" s="108">
        <v>0</v>
      </c>
      <c r="BU43" s="108">
        <v>0</v>
      </c>
      <c r="BV43" s="108">
        <v>0</v>
      </c>
      <c r="BW43" s="108">
        <v>0</v>
      </c>
      <c r="BX43" s="108">
        <v>0</v>
      </c>
      <c r="BY43" s="108">
        <v>0</v>
      </c>
      <c r="BZ43" s="108">
        <v>0</v>
      </c>
      <c r="CA43" s="108">
        <v>0</v>
      </c>
      <c r="CB43" s="108">
        <v>0</v>
      </c>
      <c r="CC43" s="253">
        <v>0</v>
      </c>
      <c r="CD43" s="108">
        <v>0</v>
      </c>
      <c r="CE43" s="108">
        <v>0</v>
      </c>
      <c r="CF43" s="108">
        <v>0</v>
      </c>
      <c r="CG43" s="108">
        <v>0</v>
      </c>
      <c r="CH43" s="108">
        <v>0</v>
      </c>
      <c r="CI43" s="108">
        <v>0</v>
      </c>
      <c r="CJ43" s="108">
        <v>0</v>
      </c>
      <c r="CK43" s="108">
        <v>0</v>
      </c>
      <c r="CL43" s="108">
        <v>0</v>
      </c>
      <c r="CM43" s="108">
        <v>0</v>
      </c>
      <c r="CN43" s="108">
        <v>0</v>
      </c>
      <c r="CO43" s="108">
        <v>0</v>
      </c>
      <c r="CP43" s="253">
        <v>0</v>
      </c>
    </row>
    <row r="44" spans="1:95" ht="17.25" customHeight="1" x14ac:dyDescent="0.35">
      <c r="A44" s="258"/>
      <c r="B44" s="265"/>
      <c r="C44" s="266"/>
      <c r="D44" s="266"/>
      <c r="E44" s="266"/>
      <c r="F44" s="266"/>
      <c r="G44" s="266"/>
      <c r="H44" s="266"/>
      <c r="I44" s="266"/>
      <c r="J44" s="266"/>
      <c r="K44" s="266"/>
      <c r="L44" s="266"/>
      <c r="M44" s="266"/>
      <c r="N44" s="266"/>
      <c r="O44" s="266"/>
      <c r="P44" s="253"/>
      <c r="Q44" s="108"/>
      <c r="R44" s="108"/>
      <c r="S44" s="108"/>
      <c r="T44" s="108"/>
      <c r="U44" s="108"/>
      <c r="V44" s="108"/>
      <c r="W44" s="108"/>
      <c r="X44" s="108"/>
      <c r="Y44" s="108"/>
      <c r="Z44" s="108"/>
      <c r="AA44" s="108"/>
      <c r="AB44" s="108"/>
      <c r="AC44" s="253"/>
      <c r="AD44" s="108"/>
      <c r="AE44" s="108"/>
      <c r="AF44" s="108"/>
      <c r="AG44" s="108"/>
      <c r="AH44" s="108"/>
      <c r="AI44" s="108"/>
      <c r="AJ44" s="108"/>
      <c r="AK44" s="108"/>
      <c r="AL44" s="108"/>
      <c r="AM44" s="108"/>
      <c r="AN44" s="108"/>
      <c r="AO44" s="108"/>
      <c r="AP44" s="253"/>
      <c r="AQ44" s="108"/>
      <c r="AR44" s="108"/>
      <c r="AS44" s="108"/>
      <c r="AT44" s="108"/>
      <c r="AU44" s="108"/>
      <c r="AV44" s="108"/>
      <c r="AW44" s="108"/>
      <c r="AX44" s="108"/>
      <c r="AY44" s="108"/>
      <c r="AZ44" s="108"/>
      <c r="BA44" s="108"/>
      <c r="BB44" s="108"/>
      <c r="BC44" s="253"/>
      <c r="BD44" s="108"/>
      <c r="BE44" s="108"/>
      <c r="BF44" s="108"/>
      <c r="BG44" s="108"/>
      <c r="BH44" s="108"/>
      <c r="BI44" s="108"/>
      <c r="BJ44" s="108"/>
      <c r="BK44" s="108"/>
      <c r="BL44" s="108"/>
      <c r="BM44" s="108"/>
      <c r="BN44" s="108"/>
      <c r="BO44" s="108"/>
      <c r="BP44" s="253"/>
      <c r="BQ44" s="108"/>
      <c r="BR44" s="108"/>
      <c r="BS44" s="108"/>
      <c r="BT44" s="108"/>
      <c r="BU44" s="108"/>
      <c r="BV44" s="108"/>
      <c r="BW44" s="108"/>
      <c r="BX44" s="108"/>
      <c r="BY44" s="108"/>
      <c r="BZ44" s="108"/>
      <c r="CA44" s="108"/>
      <c r="CB44" s="108"/>
      <c r="CC44" s="253"/>
      <c r="CD44" s="108"/>
      <c r="CE44" s="108"/>
      <c r="CF44" s="108"/>
      <c r="CG44" s="108"/>
      <c r="CH44" s="108"/>
      <c r="CI44" s="108"/>
      <c r="CJ44" s="108"/>
      <c r="CK44" s="108"/>
      <c r="CL44" s="108"/>
      <c r="CM44" s="108"/>
      <c r="CN44" s="108"/>
      <c r="CO44" s="108"/>
      <c r="CP44" s="253"/>
    </row>
    <row r="45" spans="1:95" s="81" customFormat="1" ht="17.25" customHeight="1" thickBot="1" x14ac:dyDescent="0.4">
      <c r="A45" s="79"/>
      <c r="B45" s="125" t="s">
        <v>175</v>
      </c>
      <c r="C45" s="126"/>
      <c r="D45" s="126">
        <v>0</v>
      </c>
      <c r="E45" s="126">
        <v>0</v>
      </c>
      <c r="F45" s="126">
        <v>0</v>
      </c>
      <c r="G45" s="126">
        <v>0</v>
      </c>
      <c r="H45" s="126">
        <v>0</v>
      </c>
      <c r="I45" s="126">
        <v>0</v>
      </c>
      <c r="J45" s="126">
        <v>0</v>
      </c>
      <c r="K45" s="126">
        <v>0</v>
      </c>
      <c r="L45" s="126">
        <v>0</v>
      </c>
      <c r="M45" s="126">
        <v>0</v>
      </c>
      <c r="N45" s="126">
        <v>0</v>
      </c>
      <c r="O45" s="126">
        <v>158315.64999999997</v>
      </c>
      <c r="P45" s="81">
        <v>158315.64999999997</v>
      </c>
      <c r="Q45">
        <v>0</v>
      </c>
      <c r="R45">
        <v>0</v>
      </c>
      <c r="S45">
        <v>0</v>
      </c>
      <c r="T45">
        <v>0</v>
      </c>
      <c r="U45">
        <v>0</v>
      </c>
      <c r="V45">
        <v>0</v>
      </c>
      <c r="W45">
        <v>0</v>
      </c>
      <c r="X45">
        <v>0</v>
      </c>
      <c r="Y45">
        <v>0</v>
      </c>
      <c r="Z45">
        <v>0</v>
      </c>
      <c r="AA45">
        <v>0</v>
      </c>
      <c r="AB45">
        <v>89541.290000000008</v>
      </c>
      <c r="AC45" s="81">
        <v>89541.290000000008</v>
      </c>
      <c r="AD45">
        <v>37161.53</v>
      </c>
      <c r="AE45">
        <v>0</v>
      </c>
      <c r="AF45">
        <v>0</v>
      </c>
      <c r="AG45">
        <v>1437.5</v>
      </c>
      <c r="AH45">
        <v>1437.5</v>
      </c>
      <c r="AI45">
        <v>1437.5</v>
      </c>
      <c r="AJ45">
        <v>4312.5</v>
      </c>
      <c r="AK45">
        <v>4312.5</v>
      </c>
      <c r="AL45">
        <v>4312.5</v>
      </c>
      <c r="AM45">
        <v>25952.5</v>
      </c>
      <c r="AN45">
        <v>80462.78</v>
      </c>
      <c r="AO45">
        <v>84783.5</v>
      </c>
      <c r="AP45" s="81">
        <v>245610.31</v>
      </c>
      <c r="AQ45">
        <v>18431.650000000001</v>
      </c>
      <c r="AR45">
        <v>33431.65</v>
      </c>
      <c r="AS45">
        <v>33431.65</v>
      </c>
      <c r="AT45">
        <v>33431.65</v>
      </c>
      <c r="AU45">
        <v>33431.65</v>
      </c>
      <c r="AV45">
        <v>33431.65</v>
      </c>
      <c r="AW45">
        <v>45931.652943005145</v>
      </c>
      <c r="AX45">
        <v>52879.402943005145</v>
      </c>
      <c r="AY45">
        <v>72945.902943005145</v>
      </c>
      <c r="AZ45">
        <v>509067.61554910219</v>
      </c>
      <c r="BA45">
        <v>622106.30904910224</v>
      </c>
      <c r="BB45">
        <v>800686.80904910224</v>
      </c>
      <c r="BC45" s="81">
        <v>2289207.5924763223</v>
      </c>
      <c r="BD45">
        <v>428971.56655000005</v>
      </c>
      <c r="BE45">
        <v>428971.56655000005</v>
      </c>
      <c r="BF45">
        <v>614942.20277922985</v>
      </c>
      <c r="BG45">
        <v>436971.56655000005</v>
      </c>
      <c r="BH45">
        <v>479268.87904999999</v>
      </c>
      <c r="BI45">
        <v>738887.49525462429</v>
      </c>
      <c r="BJ45">
        <v>1105056.2280583333</v>
      </c>
      <c r="BK45">
        <v>1103556.2280583333</v>
      </c>
      <c r="BL45">
        <v>3727217.8179736231</v>
      </c>
      <c r="BM45">
        <v>1210020.8530583333</v>
      </c>
      <c r="BN45">
        <v>1208520.8530583333</v>
      </c>
      <c r="BO45">
        <v>4393364.7927941801</v>
      </c>
      <c r="BP45" s="81">
        <v>15875750.049734989</v>
      </c>
      <c r="BQ45">
        <v>1674473.4484167944</v>
      </c>
      <c r="BR45">
        <v>1735973.4484167944</v>
      </c>
      <c r="BS45">
        <v>1674473.4484167944</v>
      </c>
      <c r="BT45">
        <v>3349096.1290715542</v>
      </c>
      <c r="BU45">
        <v>2949096.1290715542</v>
      </c>
      <c r="BV45">
        <v>3349096.1290715542</v>
      </c>
      <c r="BW45">
        <v>3978343.9844977157</v>
      </c>
      <c r="BX45">
        <v>3578343.9844977157</v>
      </c>
      <c r="BY45">
        <v>3978343.9844977157</v>
      </c>
      <c r="BZ45">
        <v>3151196.8872489072</v>
      </c>
      <c r="CA45">
        <v>3151196.8872489072</v>
      </c>
      <c r="CB45">
        <v>3151181.3872489072</v>
      </c>
      <c r="CC45" s="81">
        <v>35720815.847704917</v>
      </c>
      <c r="CD45">
        <v>3998250.1606827327</v>
      </c>
      <c r="CE45">
        <v>4092750.1606827327</v>
      </c>
      <c r="CF45">
        <v>3998250.1606827327</v>
      </c>
      <c r="CG45">
        <v>7739030.8325795252</v>
      </c>
      <c r="CH45">
        <v>7644530.8325795252</v>
      </c>
      <c r="CI45">
        <v>7644530.8325795252</v>
      </c>
      <c r="CJ45">
        <v>10540515.749226715</v>
      </c>
      <c r="CK45">
        <v>10540515.749226715</v>
      </c>
      <c r="CL45">
        <v>10540515.749226715</v>
      </c>
      <c r="CM45">
        <v>7673196.1354195187</v>
      </c>
      <c r="CN45">
        <v>7673196.1354195187</v>
      </c>
      <c r="CO45">
        <v>9173388.1354195178</v>
      </c>
      <c r="CP45" s="81">
        <v>91258670.633725479</v>
      </c>
    </row>
    <row r="46" spans="1:95" s="87" customFormat="1" ht="17.25" customHeight="1" thickBot="1" x14ac:dyDescent="0.4">
      <c r="A46" s="86"/>
      <c r="B46" s="125" t="s">
        <v>176</v>
      </c>
      <c r="C46" s="126"/>
      <c r="D46" s="126">
        <v>0</v>
      </c>
      <c r="E46" s="126">
        <v>0</v>
      </c>
      <c r="F46" s="126">
        <v>0</v>
      </c>
      <c r="G46" s="126">
        <v>0</v>
      </c>
      <c r="H46" s="126">
        <v>0</v>
      </c>
      <c r="I46" s="126">
        <v>0</v>
      </c>
      <c r="J46" s="126">
        <v>0</v>
      </c>
      <c r="K46" s="126">
        <v>0</v>
      </c>
      <c r="L46" s="126">
        <v>0</v>
      </c>
      <c r="M46" s="126">
        <v>0</v>
      </c>
      <c r="N46" s="126">
        <v>0</v>
      </c>
      <c r="O46" s="126">
        <v>-158315.64999999997</v>
      </c>
      <c r="P46" s="253">
        <v>-158315.64999999997</v>
      </c>
      <c r="Q46" s="108">
        <v>0</v>
      </c>
      <c r="R46" s="108">
        <v>0</v>
      </c>
      <c r="S46" s="108">
        <v>0</v>
      </c>
      <c r="T46" s="108">
        <v>0</v>
      </c>
      <c r="U46" s="108">
        <v>0</v>
      </c>
      <c r="V46" s="108">
        <v>0</v>
      </c>
      <c r="W46" s="108">
        <v>0</v>
      </c>
      <c r="X46" s="108">
        <v>0</v>
      </c>
      <c r="Y46" s="108">
        <v>0</v>
      </c>
      <c r="Z46" s="108">
        <v>0</v>
      </c>
      <c r="AA46" s="108">
        <v>0</v>
      </c>
      <c r="AB46" s="108">
        <v>-89541.290000000008</v>
      </c>
      <c r="AC46" s="253">
        <v>-89541.290000000008</v>
      </c>
      <c r="AD46" s="108">
        <v>-37161.53</v>
      </c>
      <c r="AE46" s="108">
        <v>0</v>
      </c>
      <c r="AF46" s="108">
        <v>0</v>
      </c>
      <c r="AG46" s="108">
        <v>-1437.5</v>
      </c>
      <c r="AH46" s="108">
        <v>-1437.5</v>
      </c>
      <c r="AI46" s="108">
        <v>18032.5</v>
      </c>
      <c r="AJ46" s="108">
        <v>15157.5</v>
      </c>
      <c r="AK46" s="108">
        <v>15157.5</v>
      </c>
      <c r="AL46" s="108">
        <v>11017.5</v>
      </c>
      <c r="AM46" s="108">
        <v>-10622.5</v>
      </c>
      <c r="AN46" s="108">
        <v>-40132.78</v>
      </c>
      <c r="AO46" s="108">
        <v>-125793.5</v>
      </c>
      <c r="AP46" s="253">
        <v>-157220.31</v>
      </c>
      <c r="AQ46" s="108">
        <v>-27771.65</v>
      </c>
      <c r="AR46" s="108">
        <v>-43781.487594607344</v>
      </c>
      <c r="AS46" s="108">
        <v>-44900.508483377671</v>
      </c>
      <c r="AT46" s="108">
        <v>-46140.517526605305</v>
      </c>
      <c r="AU46" s="108">
        <v>-47514.59592202826</v>
      </c>
      <c r="AV46" s="108">
        <v>-49037.239201994671</v>
      </c>
      <c r="AW46" s="108">
        <v>-115066.06386722295</v>
      </c>
      <c r="AX46" s="108">
        <v>120511.45620997765</v>
      </c>
      <c r="AY46" s="108">
        <v>-157838.06303096373</v>
      </c>
      <c r="AZ46" s="108">
        <v>-35000.142306958849</v>
      </c>
      <c r="BA46" s="108">
        <v>282854.17817312281</v>
      </c>
      <c r="BB46" s="108">
        <v>-1143539.1615258653</v>
      </c>
      <c r="BC46" s="253">
        <v>-1307223.7950765239</v>
      </c>
      <c r="BD46" s="108">
        <v>3864854.6229502461</v>
      </c>
      <c r="BE46" s="108">
        <v>-132393.31153466052</v>
      </c>
      <c r="BF46" s="108">
        <v>-315597.95525383868</v>
      </c>
      <c r="BG46" s="108">
        <v>-434847.32904119371</v>
      </c>
      <c r="BH46" s="108">
        <v>-374350.58324934944</v>
      </c>
      <c r="BI46" s="108">
        <v>-631161.00166017003</v>
      </c>
      <c r="BJ46" s="108">
        <v>10057492.674385697</v>
      </c>
      <c r="BK46" s="108">
        <v>3814582.3662069496</v>
      </c>
      <c r="BL46" s="108">
        <v>-7810981.1766355559</v>
      </c>
      <c r="BM46" s="108">
        <v>15009081.263249671</v>
      </c>
      <c r="BN46" s="108">
        <v>-886538.76086999057</v>
      </c>
      <c r="BO46" s="108">
        <v>-68488.150432354771</v>
      </c>
      <c r="BP46" s="253">
        <v>22091652.658115454</v>
      </c>
      <c r="BQ46" s="108">
        <v>-1458433.5644568417</v>
      </c>
      <c r="BR46" s="108">
        <v>-1480556.049936262</v>
      </c>
      <c r="BS46" s="108">
        <v>-1377144.3688498081</v>
      </c>
      <c r="BT46" s="108">
        <v>-3207158.1138498154</v>
      </c>
      <c r="BU46" s="108">
        <v>-2759678.3399856985</v>
      </c>
      <c r="BV46" s="108">
        <v>29594857.026821397</v>
      </c>
      <c r="BW46" s="108">
        <v>26015396.775894757</v>
      </c>
      <c r="BX46" s="108">
        <v>-3527354.0819581524</v>
      </c>
      <c r="BY46" s="108">
        <v>1133579.3674318008</v>
      </c>
      <c r="BZ46" s="108">
        <v>5025581.3273965977</v>
      </c>
      <c r="CA46" s="108">
        <v>-4705390.0313559212</v>
      </c>
      <c r="CB46" s="108">
        <v>14065014.49476188</v>
      </c>
      <c r="CC46" s="253">
        <v>57318714.441913933</v>
      </c>
      <c r="CD46" s="108">
        <v>-3905042.2769288002</v>
      </c>
      <c r="CE46" s="108">
        <v>-4053129.9107662216</v>
      </c>
      <c r="CF46" s="108">
        <v>3089492.2349391612</v>
      </c>
      <c r="CG46" s="108">
        <v>-24701393.525347687</v>
      </c>
      <c r="CH46" s="108">
        <v>-7555160.5411244696</v>
      </c>
      <c r="CI46" s="108">
        <v>62878697.228246674</v>
      </c>
      <c r="CJ46" s="108">
        <v>-20341891.926892892</v>
      </c>
      <c r="CK46" s="108">
        <v>-10284228.379913522</v>
      </c>
      <c r="CL46" s="108">
        <v>117467559.4274978</v>
      </c>
      <c r="CM46" s="108">
        <v>50312869.364521243</v>
      </c>
      <c r="CN46" s="108">
        <v>-17230856.658244111</v>
      </c>
      <c r="CO46" s="108">
        <v>4095593.1002629772</v>
      </c>
      <c r="CP46" s="253">
        <v>149772508.13625014</v>
      </c>
    </row>
    <row r="47" spans="1:95" ht="17.25" customHeight="1" x14ac:dyDescent="0.35">
      <c r="B47" s="263"/>
      <c r="C47" s="264"/>
      <c r="D47" s="264"/>
      <c r="E47" s="264"/>
      <c r="F47" s="264"/>
      <c r="G47" s="264"/>
      <c r="H47" s="264"/>
      <c r="I47" s="264"/>
      <c r="J47" s="264"/>
      <c r="K47" s="264"/>
      <c r="L47" s="264"/>
      <c r="M47" s="264"/>
      <c r="N47" s="264"/>
      <c r="O47" s="264"/>
      <c r="P47" s="253"/>
      <c r="Q47" s="108"/>
      <c r="R47" s="108"/>
      <c r="S47" s="108"/>
      <c r="T47" s="108"/>
      <c r="U47" s="108"/>
      <c r="V47" s="108"/>
      <c r="W47" s="108"/>
      <c r="X47" s="108"/>
      <c r="Y47" s="108"/>
      <c r="Z47" s="108"/>
      <c r="AA47" s="108"/>
      <c r="AB47" s="108"/>
      <c r="AC47" s="253"/>
      <c r="AD47" s="108"/>
      <c r="AE47" s="108"/>
      <c r="AF47" s="108"/>
      <c r="AG47" s="108"/>
      <c r="AH47" s="108"/>
      <c r="AI47" s="108"/>
      <c r="AJ47" s="108"/>
      <c r="AK47" s="108"/>
      <c r="AL47" s="108"/>
      <c r="AM47" s="108"/>
      <c r="AN47" s="108"/>
      <c r="AO47" s="108"/>
      <c r="AP47" s="253"/>
      <c r="AQ47" s="108"/>
      <c r="AR47" s="108"/>
      <c r="AS47" s="108"/>
      <c r="AT47" s="108"/>
      <c r="AU47" s="108"/>
      <c r="AV47" s="108"/>
      <c r="AW47" s="108"/>
      <c r="AX47" s="108"/>
      <c r="AY47" s="108"/>
      <c r="AZ47" s="108"/>
      <c r="BA47" s="108"/>
      <c r="BB47" s="108"/>
      <c r="BC47" s="253"/>
      <c r="BD47" s="108"/>
      <c r="BE47" s="108"/>
      <c r="BF47" s="108"/>
      <c r="BG47" s="108"/>
      <c r="BH47" s="108"/>
      <c r="BI47" s="108"/>
      <c r="BJ47" s="108"/>
      <c r="BK47" s="108"/>
      <c r="BL47" s="108"/>
      <c r="BM47" s="108"/>
      <c r="BN47" s="108"/>
      <c r="BO47" s="108"/>
      <c r="BP47" s="253"/>
      <c r="BQ47" s="108"/>
      <c r="BR47" s="108"/>
      <c r="BS47" s="108"/>
      <c r="BT47" s="108"/>
      <c r="BU47" s="108"/>
      <c r="BV47" s="108"/>
      <c r="BW47" s="108"/>
      <c r="BX47" s="108"/>
      <c r="BY47" s="108"/>
      <c r="BZ47" s="108"/>
      <c r="CA47" s="108"/>
      <c r="CB47" s="108"/>
      <c r="CC47" s="253"/>
      <c r="CD47" s="108"/>
      <c r="CE47" s="108"/>
      <c r="CF47" s="108"/>
      <c r="CG47" s="108"/>
      <c r="CH47" s="108"/>
      <c r="CI47" s="108"/>
      <c r="CJ47" s="108"/>
      <c r="CK47" s="108"/>
      <c r="CL47" s="108"/>
      <c r="CM47" s="108"/>
      <c r="CN47" s="108"/>
      <c r="CO47" s="108"/>
      <c r="CP47" s="253"/>
    </row>
    <row r="48" spans="1:95" ht="17.25" customHeight="1" thickBot="1" x14ac:dyDescent="0.4">
      <c r="A48" s="258"/>
      <c r="B48" s="105" t="s">
        <v>177</v>
      </c>
      <c r="C48" s="106"/>
      <c r="D48" s="105"/>
      <c r="E48" s="17"/>
      <c r="F48" s="17"/>
      <c r="G48" s="17"/>
      <c r="H48" s="17"/>
      <c r="I48" s="17"/>
      <c r="J48" s="17"/>
      <c r="K48" s="17"/>
      <c r="L48" s="17"/>
      <c r="M48" s="17"/>
      <c r="N48" s="17"/>
      <c r="O48" s="17"/>
      <c r="P48" s="253"/>
      <c r="Q48" s="122"/>
      <c r="R48" s="122"/>
      <c r="S48" s="122"/>
      <c r="T48" s="122"/>
      <c r="U48" s="122"/>
      <c r="V48" s="122"/>
      <c r="W48" s="122"/>
      <c r="X48" s="122"/>
      <c r="Y48" s="122"/>
      <c r="Z48" s="122"/>
      <c r="AA48" s="122"/>
      <c r="AB48" s="122"/>
      <c r="AC48" s="253"/>
      <c r="AD48" s="122"/>
      <c r="AE48" s="122"/>
      <c r="AF48" s="122"/>
      <c r="AG48" s="122"/>
      <c r="AH48" s="122"/>
      <c r="AI48" s="122"/>
      <c r="AJ48" s="122"/>
      <c r="AK48" s="122"/>
      <c r="AL48" s="122"/>
      <c r="AM48" s="122"/>
      <c r="AN48" s="122"/>
      <c r="AO48" s="122"/>
      <c r="AP48" s="253"/>
      <c r="AQ48" s="122"/>
      <c r="AR48" s="122"/>
      <c r="AS48" s="122"/>
      <c r="AT48" s="122"/>
      <c r="AU48" s="122"/>
      <c r="AV48" s="122"/>
      <c r="AW48" s="122"/>
      <c r="AX48" s="122"/>
      <c r="AY48" s="122"/>
      <c r="AZ48" s="122"/>
      <c r="BA48" s="122"/>
      <c r="BB48" s="122"/>
      <c r="BC48" s="253"/>
      <c r="BD48" s="122"/>
      <c r="BE48" s="122"/>
      <c r="BF48" s="122"/>
      <c r="BG48" s="122"/>
      <c r="BH48" s="122"/>
      <c r="BI48" s="122"/>
      <c r="BJ48" s="122"/>
      <c r="BK48" s="122"/>
      <c r="BL48" s="122"/>
      <c r="BM48" s="122"/>
      <c r="BN48" s="122"/>
      <c r="BO48" s="122"/>
      <c r="BP48" s="253"/>
      <c r="BQ48" s="122"/>
      <c r="BR48" s="122"/>
      <c r="BS48" s="122"/>
      <c r="BT48" s="122"/>
      <c r="BU48" s="122"/>
      <c r="BV48" s="122"/>
      <c r="BW48" s="122"/>
      <c r="BX48" s="122"/>
      <c r="BY48" s="122"/>
      <c r="BZ48" s="122"/>
      <c r="CA48" s="122"/>
      <c r="CB48" s="122"/>
      <c r="CC48" s="253"/>
      <c r="CD48" s="122"/>
      <c r="CE48" s="122"/>
      <c r="CF48" s="122"/>
      <c r="CG48" s="122"/>
      <c r="CH48" s="122"/>
      <c r="CI48" s="122"/>
      <c r="CJ48" s="122"/>
      <c r="CK48" s="122"/>
      <c r="CL48" s="122"/>
      <c r="CM48" s="122"/>
      <c r="CN48" s="122"/>
      <c r="CO48" s="122"/>
      <c r="CP48" s="253"/>
    </row>
    <row r="49" spans="1:94" ht="17.25" customHeight="1" x14ac:dyDescent="0.35">
      <c r="A49" s="258"/>
      <c r="B49" s="107" t="s">
        <v>178</v>
      </c>
      <c r="C49" s="108"/>
      <c r="D49" s="108">
        <v>0</v>
      </c>
      <c r="E49" s="108">
        <v>0</v>
      </c>
      <c r="F49" s="108">
        <v>0</v>
      </c>
      <c r="G49" s="108">
        <v>0</v>
      </c>
      <c r="H49" s="108">
        <v>0</v>
      </c>
      <c r="I49" s="108">
        <v>0</v>
      </c>
      <c r="J49" s="108">
        <v>0</v>
      </c>
      <c r="K49" s="108">
        <v>0</v>
      </c>
      <c r="L49" s="108">
        <v>0</v>
      </c>
      <c r="M49" s="108">
        <v>0</v>
      </c>
      <c r="N49" s="108">
        <v>0</v>
      </c>
      <c r="O49" s="108">
        <v>158315.64999999997</v>
      </c>
      <c r="P49" s="88">
        <v>158315.64999999997</v>
      </c>
      <c r="Q49" s="261">
        <v>158315.64999999997</v>
      </c>
      <c r="R49" s="261">
        <v>158315.64999999997</v>
      </c>
      <c r="S49" s="261">
        <v>158315.64999999997</v>
      </c>
      <c r="T49" s="261">
        <v>158315.64999999997</v>
      </c>
      <c r="U49" s="261">
        <v>158315.64999999997</v>
      </c>
      <c r="V49" s="261">
        <v>158315.64999999997</v>
      </c>
      <c r="W49" s="261">
        <v>158315.64999999997</v>
      </c>
      <c r="X49" s="261">
        <v>158315.64999999997</v>
      </c>
      <c r="Y49" s="261">
        <v>158315.64999999997</v>
      </c>
      <c r="Z49" s="261">
        <v>158315.64999999997</v>
      </c>
      <c r="AA49" s="261">
        <v>158315.64999999997</v>
      </c>
      <c r="AB49" s="262">
        <v>247856.93999999997</v>
      </c>
      <c r="AC49" s="88">
        <v>247856.93999999997</v>
      </c>
      <c r="AD49" s="99">
        <v>285018.46999999997</v>
      </c>
      <c r="AE49" s="99">
        <v>285018.46999999997</v>
      </c>
      <c r="AF49" s="99">
        <v>285018.46999999997</v>
      </c>
      <c r="AG49" s="99">
        <v>286455.96999999997</v>
      </c>
      <c r="AH49" s="99">
        <v>287893.46999999997</v>
      </c>
      <c r="AI49" s="99">
        <v>269860.96999999997</v>
      </c>
      <c r="AJ49" s="99">
        <v>254703.46999999997</v>
      </c>
      <c r="AK49" s="99">
        <v>239545.96999999997</v>
      </c>
      <c r="AL49" s="99">
        <v>228528.46999999997</v>
      </c>
      <c r="AM49" s="99">
        <v>239150.96999999997</v>
      </c>
      <c r="AN49" s="99">
        <v>279283.75</v>
      </c>
      <c r="AO49" s="99">
        <v>650291.25</v>
      </c>
      <c r="AP49" s="88">
        <v>405077.25</v>
      </c>
      <c r="AQ49" s="99">
        <v>432848.9</v>
      </c>
      <c r="AR49" s="99">
        <v>476630.38759460737</v>
      </c>
      <c r="AS49" s="99">
        <v>521530.89607798506</v>
      </c>
      <c r="AT49" s="99">
        <v>567671.41360459034</v>
      </c>
      <c r="AU49" s="99">
        <v>615186.00952661864</v>
      </c>
      <c r="AV49" s="99">
        <v>664223.24872861337</v>
      </c>
      <c r="AW49" s="99">
        <v>779289.31259583635</v>
      </c>
      <c r="AX49" s="99">
        <v>658777.85638585873</v>
      </c>
      <c r="AY49" s="99">
        <v>816615.91941682249</v>
      </c>
      <c r="AZ49" s="99">
        <v>851616.06172378128</v>
      </c>
      <c r="BA49" s="99">
        <v>568761.88355065847</v>
      </c>
      <c r="BB49" s="99">
        <v>1957515.0450765239</v>
      </c>
      <c r="BC49" s="88">
        <v>1712301.0450765239</v>
      </c>
      <c r="BD49" s="99">
        <v>0</v>
      </c>
      <c r="BE49" s="99">
        <v>132393.31153466052</v>
      </c>
      <c r="BF49" s="99">
        <v>447991.2667884992</v>
      </c>
      <c r="BG49" s="99">
        <v>882838.5958296929</v>
      </c>
      <c r="BH49" s="99">
        <v>1257189.1790790423</v>
      </c>
      <c r="BI49" s="99">
        <v>1888350.1807392123</v>
      </c>
      <c r="BJ49" s="99">
        <v>0</v>
      </c>
      <c r="BK49" s="99">
        <v>0</v>
      </c>
      <c r="BL49" s="99">
        <v>7810981.1766355559</v>
      </c>
      <c r="BM49" s="99">
        <v>0</v>
      </c>
      <c r="BN49" s="99">
        <v>886538.76086999057</v>
      </c>
      <c r="BO49" s="99">
        <v>955026.91130234534</v>
      </c>
      <c r="BP49" s="88">
        <v>757274.13377417857</v>
      </c>
      <c r="BQ49" s="99">
        <v>2215707.69823102</v>
      </c>
      <c r="BR49" s="99">
        <v>3696263.748167282</v>
      </c>
      <c r="BS49" s="99">
        <v>5073408.1170170903</v>
      </c>
      <c r="BT49" s="99">
        <v>8280566.2308669053</v>
      </c>
      <c r="BU49" s="99">
        <v>11040244.570852604</v>
      </c>
      <c r="BV49" s="99">
        <v>0</v>
      </c>
      <c r="BW49" s="99">
        <v>0</v>
      </c>
      <c r="BX49" s="99">
        <v>3527354.0819581524</v>
      </c>
      <c r="BY49" s="99">
        <v>2393774.7145263515</v>
      </c>
      <c r="BZ49" s="99">
        <v>0</v>
      </c>
      <c r="CA49" s="99">
        <v>4705390.0313559212</v>
      </c>
      <c r="CB49" s="99">
        <v>0</v>
      </c>
      <c r="CC49" s="88">
        <v>-56561440.308139756</v>
      </c>
      <c r="CD49" s="99">
        <v>-52656398.031210959</v>
      </c>
      <c r="CE49" s="99">
        <v>-48603268.120444737</v>
      </c>
      <c r="CF49" s="99">
        <v>-48603268.120444737</v>
      </c>
      <c r="CG49" s="99">
        <v>-23901874.59509705</v>
      </c>
      <c r="CH49" s="99">
        <v>-16346714.05397258</v>
      </c>
      <c r="CI49" s="99">
        <v>-16346714.05397258</v>
      </c>
      <c r="CJ49" s="99">
        <v>3995177.872920312</v>
      </c>
      <c r="CK49" s="99">
        <v>14279406.252833834</v>
      </c>
      <c r="CL49" s="99">
        <v>0</v>
      </c>
      <c r="CM49" s="99">
        <v>0</v>
      </c>
      <c r="CN49" s="99">
        <v>17230856.658244111</v>
      </c>
      <c r="CO49" s="99">
        <v>13135263.557981133</v>
      </c>
      <c r="CP49" s="88">
        <v>13135263.557981119</v>
      </c>
    </row>
    <row r="50" spans="1:94" s="83" customFormat="1" ht="17.25" customHeight="1" x14ac:dyDescent="0.35">
      <c r="A50" s="82"/>
      <c r="B50" s="107" t="s">
        <v>179</v>
      </c>
      <c r="C50" s="108"/>
      <c r="D50" s="108">
        <v>0</v>
      </c>
      <c r="E50" s="108">
        <v>0</v>
      </c>
      <c r="F50" s="108">
        <v>0</v>
      </c>
      <c r="G50" s="108">
        <v>0</v>
      </c>
      <c r="H50" s="108">
        <v>0</v>
      </c>
      <c r="I50" s="108">
        <v>0</v>
      </c>
      <c r="J50" s="108">
        <v>0</v>
      </c>
      <c r="K50" s="108">
        <v>0</v>
      </c>
      <c r="L50" s="108">
        <v>0</v>
      </c>
      <c r="M50" s="108">
        <v>0</v>
      </c>
      <c r="N50" s="108">
        <v>0</v>
      </c>
      <c r="O50" s="108">
        <v>158315.64999999997</v>
      </c>
      <c r="P50" s="90">
        <v>158315.64999999997</v>
      </c>
      <c r="Q50" s="106">
        <v>0</v>
      </c>
      <c r="R50" s="106">
        <v>0</v>
      </c>
      <c r="S50" s="106">
        <v>0</v>
      </c>
      <c r="T50" s="106">
        <v>0</v>
      </c>
      <c r="U50" s="105">
        <v>0</v>
      </c>
      <c r="V50" s="105">
        <v>0</v>
      </c>
      <c r="W50" s="105">
        <v>0</v>
      </c>
      <c r="X50" s="105">
        <v>0</v>
      </c>
      <c r="Y50" s="105">
        <v>0</v>
      </c>
      <c r="Z50" s="105">
        <v>0</v>
      </c>
      <c r="AA50" s="105">
        <v>0</v>
      </c>
      <c r="AB50" s="105">
        <v>89541.290000000008</v>
      </c>
      <c r="AC50" s="90">
        <v>89541.290000000008</v>
      </c>
      <c r="AD50" s="105">
        <v>37161.53</v>
      </c>
      <c r="AE50" s="105">
        <v>0</v>
      </c>
      <c r="AF50" s="105">
        <v>0</v>
      </c>
      <c r="AG50" s="105">
        <v>1437.5</v>
      </c>
      <c r="AH50" s="105">
        <v>1437.5</v>
      </c>
      <c r="AI50" s="105">
        <v>-18032.5</v>
      </c>
      <c r="AJ50" s="105">
        <v>-15157.5</v>
      </c>
      <c r="AK50" s="105">
        <v>-15157.5</v>
      </c>
      <c r="AL50" s="105">
        <v>-11017.5</v>
      </c>
      <c r="AM50" s="105">
        <v>10622.5</v>
      </c>
      <c r="AN50" s="105">
        <v>40132.78</v>
      </c>
      <c r="AO50" s="105">
        <v>125793.5</v>
      </c>
      <c r="AP50" s="90">
        <v>157220.31</v>
      </c>
      <c r="AQ50" s="105">
        <v>27771.65</v>
      </c>
      <c r="AR50" s="105">
        <v>43781.487594607344</v>
      </c>
      <c r="AS50" s="105">
        <v>44900.508483377671</v>
      </c>
      <c r="AT50" s="105">
        <v>46140.517526605305</v>
      </c>
      <c r="AU50" s="105">
        <v>47514.59592202826</v>
      </c>
      <c r="AV50" s="105">
        <v>49037.239201994671</v>
      </c>
      <c r="AW50" s="105">
        <v>115066.06386722295</v>
      </c>
      <c r="AX50" s="105">
        <v>-120511.45620997765</v>
      </c>
      <c r="AY50" s="105">
        <v>157838.06303096373</v>
      </c>
      <c r="AZ50" s="105">
        <v>35000.142306958849</v>
      </c>
      <c r="BA50" s="105">
        <v>-282854.17817312281</v>
      </c>
      <c r="BB50" s="105">
        <v>1143539.1615258653</v>
      </c>
      <c r="BC50" s="90">
        <v>1307223.7950765239</v>
      </c>
      <c r="BD50" s="105">
        <v>-1712301.0450765239</v>
      </c>
      <c r="BE50" s="105">
        <v>132393.31153466052</v>
      </c>
      <c r="BF50" s="105">
        <v>315597.95525383868</v>
      </c>
      <c r="BG50" s="105">
        <v>434847.32904119371</v>
      </c>
      <c r="BH50" s="105">
        <v>374350.58324934944</v>
      </c>
      <c r="BI50" s="105">
        <v>631161.00166017003</v>
      </c>
      <c r="BJ50" s="105">
        <v>-1888350.1807392123</v>
      </c>
      <c r="BK50" s="105">
        <v>0</v>
      </c>
      <c r="BL50" s="105">
        <v>7810981.1766355559</v>
      </c>
      <c r="BM50" s="105">
        <v>-7810981.1766355559</v>
      </c>
      <c r="BN50" s="105">
        <v>886538.76086999057</v>
      </c>
      <c r="BO50" s="105">
        <v>68488.150432354771</v>
      </c>
      <c r="BP50" s="90">
        <v>-955026.91130234534</v>
      </c>
      <c r="BQ50" s="105">
        <v>1458433.5644568417</v>
      </c>
      <c r="BR50" s="105">
        <v>1480556.049936262</v>
      </c>
      <c r="BS50" s="105">
        <v>1377144.3688498081</v>
      </c>
      <c r="BT50" s="105">
        <v>3207158.1138498154</v>
      </c>
      <c r="BU50" s="105">
        <v>2759678.3399856985</v>
      </c>
      <c r="BV50" s="105">
        <v>-11040244.570852604</v>
      </c>
      <c r="BW50" s="105">
        <v>0</v>
      </c>
      <c r="BX50" s="105">
        <v>3527354.0819581524</v>
      </c>
      <c r="BY50" s="105">
        <v>-1133579.3674318008</v>
      </c>
      <c r="BZ50" s="105">
        <v>-2393774.7145263515</v>
      </c>
      <c r="CA50" s="105">
        <v>4705390.0313559212</v>
      </c>
      <c r="CB50" s="105">
        <v>-4705390.0313559212</v>
      </c>
      <c r="CC50" s="90">
        <v>-757274.13377417624</v>
      </c>
      <c r="CD50" s="105">
        <v>3905042.2769288002</v>
      </c>
      <c r="CE50" s="105">
        <v>4053129.9107662216</v>
      </c>
      <c r="CF50" s="105">
        <v>0</v>
      </c>
      <c r="CG50" s="105">
        <v>24701393.525347687</v>
      </c>
      <c r="CH50" s="105">
        <v>7555160.5411244696</v>
      </c>
      <c r="CI50" s="105">
        <v>0</v>
      </c>
      <c r="CJ50" s="105">
        <v>20341891.926892892</v>
      </c>
      <c r="CK50" s="105">
        <v>10284228.379913522</v>
      </c>
      <c r="CL50" s="105">
        <v>-14279406.252833834</v>
      </c>
      <c r="CM50" s="105">
        <v>0</v>
      </c>
      <c r="CN50" s="105">
        <v>17230856.658244111</v>
      </c>
      <c r="CO50" s="105">
        <v>-4095593.1002629772</v>
      </c>
      <c r="CP50" s="90">
        <v>69696703.866120875</v>
      </c>
    </row>
    <row r="51" spans="1:94" ht="17.25" customHeight="1" x14ac:dyDescent="0.35">
      <c r="A51" s="258"/>
      <c r="B51" s="107" t="s">
        <v>180</v>
      </c>
      <c r="C51" s="109"/>
      <c r="D51" s="109">
        <v>0</v>
      </c>
      <c r="E51" s="109">
        <v>0</v>
      </c>
      <c r="F51" s="109">
        <v>0</v>
      </c>
      <c r="G51" s="109">
        <v>0</v>
      </c>
      <c r="H51" s="109">
        <v>0</v>
      </c>
      <c r="I51" s="109">
        <v>0</v>
      </c>
      <c r="J51" s="109">
        <v>0</v>
      </c>
      <c r="K51" s="109">
        <v>0</v>
      </c>
      <c r="L51" s="109">
        <v>0</v>
      </c>
      <c r="M51" s="109">
        <v>0</v>
      </c>
      <c r="N51" s="109">
        <v>0</v>
      </c>
      <c r="O51" s="109">
        <v>0</v>
      </c>
      <c r="P51" s="253">
        <v>0</v>
      </c>
      <c r="Q51" s="108">
        <v>0</v>
      </c>
      <c r="R51" s="108">
        <v>0</v>
      </c>
      <c r="S51" s="108">
        <v>0</v>
      </c>
      <c r="T51" s="108">
        <v>0</v>
      </c>
      <c r="U51" s="108">
        <v>0</v>
      </c>
      <c r="V51" s="108">
        <v>0</v>
      </c>
      <c r="W51" s="108">
        <v>0</v>
      </c>
      <c r="X51" s="108">
        <v>0</v>
      </c>
      <c r="Y51" s="108">
        <v>0</v>
      </c>
      <c r="Z51" s="108">
        <v>0</v>
      </c>
      <c r="AA51" s="108">
        <v>0</v>
      </c>
      <c r="AB51" s="108">
        <v>0</v>
      </c>
      <c r="AC51" s="253">
        <v>0</v>
      </c>
      <c r="AD51" s="108">
        <v>0</v>
      </c>
      <c r="AE51" s="108">
        <v>0</v>
      </c>
      <c r="AF51" s="108">
        <v>0</v>
      </c>
      <c r="AG51" s="108">
        <v>0</v>
      </c>
      <c r="AH51" s="108">
        <v>0</v>
      </c>
      <c r="AI51" s="108">
        <v>0</v>
      </c>
      <c r="AJ51" s="108">
        <v>0</v>
      </c>
      <c r="AK51" s="108">
        <v>0</v>
      </c>
      <c r="AL51" s="108">
        <v>0</v>
      </c>
      <c r="AM51" s="108">
        <v>0</v>
      </c>
      <c r="AN51" s="108">
        <v>0</v>
      </c>
      <c r="AO51" s="108">
        <v>0</v>
      </c>
      <c r="AP51" s="253">
        <v>0</v>
      </c>
      <c r="AQ51" s="108">
        <v>0</v>
      </c>
      <c r="AR51" s="108">
        <v>0</v>
      </c>
      <c r="AS51" s="108">
        <v>0</v>
      </c>
      <c r="AT51" s="108">
        <v>0</v>
      </c>
      <c r="AU51" s="108">
        <v>0</v>
      </c>
      <c r="AV51" s="108">
        <v>0</v>
      </c>
      <c r="AW51" s="108">
        <v>0</v>
      </c>
      <c r="AX51" s="108">
        <v>0</v>
      </c>
      <c r="AY51" s="108">
        <v>0</v>
      </c>
      <c r="AZ51" s="108">
        <v>0</v>
      </c>
      <c r="BA51" s="108">
        <v>0</v>
      </c>
      <c r="BB51" s="108">
        <v>0</v>
      </c>
      <c r="BC51" s="253">
        <v>0</v>
      </c>
      <c r="BD51" s="108">
        <v>2152553.5778737222</v>
      </c>
      <c r="BE51" s="108">
        <v>0</v>
      </c>
      <c r="BF51" s="108">
        <v>0</v>
      </c>
      <c r="BG51" s="108">
        <v>0</v>
      </c>
      <c r="BH51" s="108">
        <v>0</v>
      </c>
      <c r="BI51" s="108">
        <v>0</v>
      </c>
      <c r="BJ51" s="108">
        <v>8169142.4936464839</v>
      </c>
      <c r="BK51" s="108">
        <v>3814582.3662069496</v>
      </c>
      <c r="BL51" s="108">
        <v>0</v>
      </c>
      <c r="BM51" s="108">
        <v>7198100.0866141152</v>
      </c>
      <c r="BN51" s="108">
        <v>0</v>
      </c>
      <c r="BO51" s="108">
        <v>0</v>
      </c>
      <c r="BP51" s="253">
        <v>21136625.746813107</v>
      </c>
      <c r="BQ51" s="108">
        <v>0</v>
      </c>
      <c r="BR51" s="108">
        <v>0</v>
      </c>
      <c r="BS51" s="108">
        <v>0</v>
      </c>
      <c r="BT51" s="108">
        <v>0</v>
      </c>
      <c r="BU51" s="108">
        <v>0</v>
      </c>
      <c r="BV51" s="108">
        <v>18554612.455968793</v>
      </c>
      <c r="BW51" s="108">
        <v>26015396.775894757</v>
      </c>
      <c r="BX51" s="108">
        <v>0</v>
      </c>
      <c r="BY51" s="108">
        <v>0</v>
      </c>
      <c r="BZ51" s="108">
        <v>2631806.6128702462</v>
      </c>
      <c r="CA51" s="108">
        <v>0</v>
      </c>
      <c r="CB51" s="108">
        <v>9359624.4634059593</v>
      </c>
      <c r="CC51" s="253">
        <v>56561440.308139756</v>
      </c>
      <c r="CD51" s="108">
        <v>0</v>
      </c>
      <c r="CE51" s="108">
        <v>0</v>
      </c>
      <c r="CF51" s="108">
        <v>3089492.2349391612</v>
      </c>
      <c r="CG51" s="108">
        <v>0</v>
      </c>
      <c r="CH51" s="108">
        <v>0</v>
      </c>
      <c r="CI51" s="108">
        <v>62878697.228246674</v>
      </c>
      <c r="CJ51" s="108">
        <v>0</v>
      </c>
      <c r="CK51" s="108">
        <v>0</v>
      </c>
      <c r="CL51" s="108">
        <v>103188153.17466398</v>
      </c>
      <c r="CM51" s="108">
        <v>50312869.364521243</v>
      </c>
      <c r="CN51" s="108">
        <v>0</v>
      </c>
      <c r="CO51" s="108">
        <v>0</v>
      </c>
      <c r="CP51" s="253">
        <v>219469212.00237101</v>
      </c>
    </row>
    <row r="52" spans="1:94" ht="17.25" customHeight="1" thickBot="1" x14ac:dyDescent="0.4">
      <c r="A52" s="258"/>
      <c r="B52" s="107" t="s">
        <v>211</v>
      </c>
      <c r="C52" s="108"/>
      <c r="D52" s="108">
        <v>0</v>
      </c>
      <c r="E52" s="108">
        <v>0</v>
      </c>
      <c r="F52" s="108">
        <v>0</v>
      </c>
      <c r="G52" s="108">
        <v>0</v>
      </c>
      <c r="H52" s="108">
        <v>0</v>
      </c>
      <c r="I52" s="108">
        <v>0</v>
      </c>
      <c r="J52" s="108">
        <v>0</v>
      </c>
      <c r="K52" s="108">
        <v>0</v>
      </c>
      <c r="L52" s="108">
        <v>0</v>
      </c>
      <c r="M52" s="108">
        <v>0</v>
      </c>
      <c r="N52" s="108">
        <v>0</v>
      </c>
      <c r="O52" s="108">
        <v>0</v>
      </c>
      <c r="P52" s="253">
        <v>0</v>
      </c>
      <c r="Q52" s="122">
        <v>0</v>
      </c>
      <c r="R52" s="122">
        <v>0</v>
      </c>
      <c r="S52" s="122">
        <v>0</v>
      </c>
      <c r="T52" s="122">
        <v>0</v>
      </c>
      <c r="U52" s="122">
        <v>0</v>
      </c>
      <c r="V52" s="122">
        <v>0</v>
      </c>
      <c r="W52" s="122">
        <v>0</v>
      </c>
      <c r="X52" s="122">
        <v>0</v>
      </c>
      <c r="Y52" s="122">
        <v>0</v>
      </c>
      <c r="Z52" s="122">
        <v>0</v>
      </c>
      <c r="AA52" s="122">
        <v>0</v>
      </c>
      <c r="AB52" s="122">
        <v>0</v>
      </c>
      <c r="AC52" s="253">
        <v>0</v>
      </c>
      <c r="AD52" s="122">
        <v>0</v>
      </c>
      <c r="AE52" s="122">
        <v>0</v>
      </c>
      <c r="AF52" s="122">
        <v>0</v>
      </c>
      <c r="AG52" s="122">
        <v>0</v>
      </c>
      <c r="AH52" s="122">
        <v>0</v>
      </c>
      <c r="AI52" s="122">
        <v>0</v>
      </c>
      <c r="AJ52" s="122">
        <v>0</v>
      </c>
      <c r="AK52" s="122">
        <v>0</v>
      </c>
      <c r="AL52" s="122">
        <v>0</v>
      </c>
      <c r="AM52" s="122">
        <v>0</v>
      </c>
      <c r="AN52" s="122">
        <v>0</v>
      </c>
      <c r="AO52" s="122">
        <v>0</v>
      </c>
      <c r="AP52" s="253">
        <v>0</v>
      </c>
      <c r="AQ52" s="122">
        <v>0</v>
      </c>
      <c r="AR52" s="122">
        <v>0</v>
      </c>
      <c r="AS52" s="122">
        <v>0</v>
      </c>
      <c r="AT52" s="122">
        <v>0</v>
      </c>
      <c r="AU52" s="122">
        <v>0</v>
      </c>
      <c r="AV52" s="122">
        <v>0</v>
      </c>
      <c r="AW52" s="122">
        <v>0</v>
      </c>
      <c r="AX52" s="122">
        <v>0</v>
      </c>
      <c r="AY52" s="122">
        <v>0</v>
      </c>
      <c r="AZ52" s="122">
        <v>0</v>
      </c>
      <c r="BA52" s="122">
        <v>0</v>
      </c>
      <c r="BB52" s="122">
        <v>0</v>
      </c>
      <c r="BC52" s="253">
        <v>0</v>
      </c>
      <c r="BD52" s="122">
        <v>452036.25135348167</v>
      </c>
      <c r="BE52" s="122">
        <v>0</v>
      </c>
      <c r="BF52" s="122">
        <v>0</v>
      </c>
      <c r="BG52" s="122">
        <v>0</v>
      </c>
      <c r="BH52" s="122">
        <v>0</v>
      </c>
      <c r="BI52" s="122">
        <v>0</v>
      </c>
      <c r="BJ52" s="122">
        <v>1715519.9236657615</v>
      </c>
      <c r="BK52" s="122">
        <v>801062.29690345936</v>
      </c>
      <c r="BL52" s="122">
        <v>0</v>
      </c>
      <c r="BM52" s="122">
        <v>1511601.0181889641</v>
      </c>
      <c r="BN52" s="122">
        <v>0</v>
      </c>
      <c r="BO52" s="122">
        <v>0</v>
      </c>
      <c r="BP52" s="253">
        <v>4438691.4068307523</v>
      </c>
      <c r="BQ52" s="122">
        <v>0</v>
      </c>
      <c r="BR52" s="122">
        <v>0</v>
      </c>
      <c r="BS52" s="122">
        <v>0</v>
      </c>
      <c r="BT52" s="122">
        <v>0</v>
      </c>
      <c r="BU52" s="122">
        <v>0</v>
      </c>
      <c r="BV52" s="122">
        <v>3896468.6157534467</v>
      </c>
      <c r="BW52" s="122">
        <v>5463233.3229378993</v>
      </c>
      <c r="BX52" s="122">
        <v>0</v>
      </c>
      <c r="BY52" s="122">
        <v>0</v>
      </c>
      <c r="BZ52" s="122">
        <v>552679.38870275172</v>
      </c>
      <c r="CA52" s="122">
        <v>0</v>
      </c>
      <c r="CB52" s="122">
        <v>1965521.1373152514</v>
      </c>
      <c r="CC52" s="253">
        <v>11877902.464709349</v>
      </c>
      <c r="CD52" s="122">
        <v>0</v>
      </c>
      <c r="CE52" s="122">
        <v>0</v>
      </c>
      <c r="CF52" s="122">
        <v>648793.36933722382</v>
      </c>
      <c r="CG52" s="122">
        <v>0</v>
      </c>
      <c r="CH52" s="122">
        <v>0</v>
      </c>
      <c r="CI52" s="122">
        <v>13204526.417931801</v>
      </c>
      <c r="CJ52" s="122">
        <v>0</v>
      </c>
      <c r="CK52" s="122">
        <v>0</v>
      </c>
      <c r="CL52" s="122">
        <v>21669512.166679434</v>
      </c>
      <c r="CM52" s="122">
        <v>10565702.566549461</v>
      </c>
      <c r="CN52" s="122">
        <v>0</v>
      </c>
      <c r="CO52" s="122">
        <v>0</v>
      </c>
      <c r="CP52" s="253">
        <v>46088534.520497911</v>
      </c>
    </row>
    <row r="53" spans="1:94" ht="17.25" customHeight="1" x14ac:dyDescent="0.35">
      <c r="A53" s="258"/>
      <c r="B53" s="110" t="s">
        <v>212</v>
      </c>
      <c r="C53" s="109"/>
      <c r="D53" s="109">
        <v>0</v>
      </c>
      <c r="E53" s="109">
        <v>0</v>
      </c>
      <c r="F53" s="109">
        <v>0</v>
      </c>
      <c r="G53" s="109">
        <v>0</v>
      </c>
      <c r="H53" s="109">
        <v>0</v>
      </c>
      <c r="I53" s="109">
        <v>0</v>
      </c>
      <c r="J53" s="109">
        <v>0</v>
      </c>
      <c r="K53" s="109">
        <v>0</v>
      </c>
      <c r="L53" s="109">
        <v>0</v>
      </c>
      <c r="M53" s="109">
        <v>0</v>
      </c>
      <c r="N53" s="109">
        <v>0</v>
      </c>
      <c r="O53" s="109">
        <v>0</v>
      </c>
      <c r="P53" s="89">
        <v>0</v>
      </c>
      <c r="Q53" s="266">
        <v>0</v>
      </c>
      <c r="R53" s="266">
        <v>0</v>
      </c>
      <c r="S53" s="266">
        <v>0</v>
      </c>
      <c r="T53" s="266">
        <v>0</v>
      </c>
      <c r="U53" s="266">
        <v>0</v>
      </c>
      <c r="V53" s="266">
        <v>0</v>
      </c>
      <c r="W53" s="266">
        <v>0</v>
      </c>
      <c r="X53" s="266">
        <v>0</v>
      </c>
      <c r="Y53" s="266">
        <v>0</v>
      </c>
      <c r="Z53" s="266">
        <v>0</v>
      </c>
      <c r="AA53" s="266">
        <v>0</v>
      </c>
      <c r="AB53" s="267">
        <v>0</v>
      </c>
      <c r="AC53" s="89">
        <v>0</v>
      </c>
      <c r="AD53" s="96">
        <v>0</v>
      </c>
      <c r="AE53" s="96">
        <v>0</v>
      </c>
      <c r="AF53" s="96">
        <v>0</v>
      </c>
      <c r="AG53" s="96">
        <v>0</v>
      </c>
      <c r="AH53" s="96">
        <v>0</v>
      </c>
      <c r="AI53" s="96">
        <v>0</v>
      </c>
      <c r="AJ53" s="96">
        <v>0</v>
      </c>
      <c r="AK53" s="96">
        <v>0</v>
      </c>
      <c r="AL53" s="96">
        <v>0</v>
      </c>
      <c r="AM53" s="96">
        <v>0</v>
      </c>
      <c r="AN53" s="96">
        <v>0</v>
      </c>
      <c r="AO53" s="96">
        <v>0</v>
      </c>
      <c r="AP53" s="89">
        <v>0</v>
      </c>
      <c r="AQ53" s="96">
        <v>0</v>
      </c>
      <c r="AR53" s="96">
        <v>0</v>
      </c>
      <c r="AS53" s="96">
        <v>0</v>
      </c>
      <c r="AT53" s="96">
        <v>0</v>
      </c>
      <c r="AU53" s="96">
        <v>0</v>
      </c>
      <c r="AV53" s="96">
        <v>0</v>
      </c>
      <c r="AW53" s="96">
        <v>0</v>
      </c>
      <c r="AX53" s="96">
        <v>0</v>
      </c>
      <c r="AY53" s="96">
        <v>0</v>
      </c>
      <c r="AZ53" s="96">
        <v>0</v>
      </c>
      <c r="BA53" s="96">
        <v>0</v>
      </c>
      <c r="BB53" s="96">
        <v>0</v>
      </c>
      <c r="BC53" s="89">
        <v>0</v>
      </c>
      <c r="BD53" s="96">
        <v>150678.75045116057</v>
      </c>
      <c r="BE53" s="96">
        <v>0</v>
      </c>
      <c r="BF53" s="96">
        <v>0</v>
      </c>
      <c r="BG53" s="96">
        <v>0</v>
      </c>
      <c r="BH53" s="96">
        <v>0</v>
      </c>
      <c r="BI53" s="96">
        <v>0</v>
      </c>
      <c r="BJ53" s="96">
        <v>571839.97455525398</v>
      </c>
      <c r="BK53" s="96">
        <v>267020.76563448651</v>
      </c>
      <c r="BL53" s="96">
        <v>0</v>
      </c>
      <c r="BM53" s="96">
        <v>503867.00606298813</v>
      </c>
      <c r="BN53" s="96">
        <v>0</v>
      </c>
      <c r="BO53" s="96">
        <v>0</v>
      </c>
      <c r="BP53" s="89">
        <v>1479563.8022769177</v>
      </c>
      <c r="BQ53" s="96">
        <v>0</v>
      </c>
      <c r="BR53" s="96">
        <v>0</v>
      </c>
      <c r="BS53" s="96">
        <v>0</v>
      </c>
      <c r="BT53" s="96">
        <v>0</v>
      </c>
      <c r="BU53" s="96">
        <v>0</v>
      </c>
      <c r="BV53" s="96">
        <v>1298822.8719178156</v>
      </c>
      <c r="BW53" s="96">
        <v>1821077.7743126331</v>
      </c>
      <c r="BX53" s="96">
        <v>0</v>
      </c>
      <c r="BY53" s="96">
        <v>0</v>
      </c>
      <c r="BZ53" s="96">
        <v>184226.46290091725</v>
      </c>
      <c r="CA53" s="96">
        <v>0</v>
      </c>
      <c r="CB53" s="96">
        <v>655173.71243841725</v>
      </c>
      <c r="CC53" s="89">
        <v>3959300.8215697831</v>
      </c>
      <c r="CD53" s="96">
        <v>0</v>
      </c>
      <c r="CE53" s="96">
        <v>0</v>
      </c>
      <c r="CF53" s="96">
        <v>216264.45644574129</v>
      </c>
      <c r="CG53" s="96">
        <v>0</v>
      </c>
      <c r="CH53" s="96">
        <v>0</v>
      </c>
      <c r="CI53" s="96">
        <v>4401508.8059772672</v>
      </c>
      <c r="CJ53" s="96">
        <v>0</v>
      </c>
      <c r="CK53" s="96">
        <v>0</v>
      </c>
      <c r="CL53" s="96">
        <v>7223170.7222264791</v>
      </c>
      <c r="CM53" s="96">
        <v>3521900.8555164873</v>
      </c>
      <c r="CN53" s="96">
        <v>0</v>
      </c>
      <c r="CO53" s="96">
        <v>0</v>
      </c>
      <c r="CP53" s="89">
        <v>15362844.840165973</v>
      </c>
    </row>
    <row r="54" spans="1:94" ht="17.25" customHeight="1" thickBot="1" x14ac:dyDescent="0.4">
      <c r="A54" s="258"/>
      <c r="B54" s="7" t="s">
        <v>160</v>
      </c>
      <c r="C54" s="18"/>
      <c r="D54" s="20">
        <v>0</v>
      </c>
      <c r="E54" s="20">
        <v>0</v>
      </c>
      <c r="F54" s="20">
        <v>0</v>
      </c>
      <c r="G54" s="20">
        <v>0</v>
      </c>
      <c r="H54" s="20">
        <v>0</v>
      </c>
      <c r="I54" s="20">
        <v>0</v>
      </c>
      <c r="J54" s="20">
        <v>0</v>
      </c>
      <c r="K54" s="20">
        <v>0</v>
      </c>
      <c r="L54" s="20">
        <v>0</v>
      </c>
      <c r="M54" s="20">
        <v>0</v>
      </c>
      <c r="N54" s="20">
        <v>0</v>
      </c>
      <c r="O54" s="20">
        <v>0</v>
      </c>
      <c r="P54" s="253">
        <v>0</v>
      </c>
      <c r="Q54" s="126">
        <v>0</v>
      </c>
      <c r="R54" s="126">
        <v>0</v>
      </c>
      <c r="S54" s="126">
        <v>0</v>
      </c>
      <c r="T54" s="126">
        <v>0</v>
      </c>
      <c r="U54" s="126">
        <v>0</v>
      </c>
      <c r="V54" s="126">
        <v>0</v>
      </c>
      <c r="W54" s="126">
        <v>0</v>
      </c>
      <c r="X54" s="126">
        <v>0</v>
      </c>
      <c r="Y54" s="126">
        <v>0</v>
      </c>
      <c r="Z54" s="126">
        <v>0</v>
      </c>
      <c r="AA54" s="126">
        <v>0</v>
      </c>
      <c r="AB54" s="126">
        <v>0</v>
      </c>
      <c r="AC54" s="253">
        <v>0</v>
      </c>
      <c r="AD54" s="126">
        <v>0</v>
      </c>
      <c r="AE54" s="126">
        <v>0</v>
      </c>
      <c r="AF54" s="126">
        <v>0</v>
      </c>
      <c r="AG54" s="126">
        <v>0</v>
      </c>
      <c r="AH54" s="126">
        <v>0</v>
      </c>
      <c r="AI54" s="126">
        <v>0</v>
      </c>
      <c r="AJ54" s="126">
        <v>0</v>
      </c>
      <c r="AK54" s="126">
        <v>0</v>
      </c>
      <c r="AL54" s="126">
        <v>0</v>
      </c>
      <c r="AM54" s="126">
        <v>0</v>
      </c>
      <c r="AN54" s="126">
        <v>0</v>
      </c>
      <c r="AO54" s="126">
        <v>0</v>
      </c>
      <c r="AP54" s="253">
        <v>0</v>
      </c>
      <c r="AQ54" s="126">
        <v>0</v>
      </c>
      <c r="AR54" s="126">
        <v>0</v>
      </c>
      <c r="AS54" s="126">
        <v>0</v>
      </c>
      <c r="AT54" s="126">
        <v>0</v>
      </c>
      <c r="AU54" s="126">
        <v>0</v>
      </c>
      <c r="AV54" s="126">
        <v>0</v>
      </c>
      <c r="AW54" s="126">
        <v>0</v>
      </c>
      <c r="AX54" s="126">
        <v>0</v>
      </c>
      <c r="AY54" s="126">
        <v>0</v>
      </c>
      <c r="AZ54" s="126">
        <v>0</v>
      </c>
      <c r="BA54" s="126">
        <v>0</v>
      </c>
      <c r="BB54" s="126">
        <v>0</v>
      </c>
      <c r="BC54" s="253">
        <v>0</v>
      </c>
      <c r="BD54" s="126">
        <v>602715.00180464226</v>
      </c>
      <c r="BE54" s="126">
        <v>0</v>
      </c>
      <c r="BF54" s="126">
        <v>0</v>
      </c>
      <c r="BG54" s="126">
        <v>0</v>
      </c>
      <c r="BH54" s="126">
        <v>0</v>
      </c>
      <c r="BI54" s="126">
        <v>0</v>
      </c>
      <c r="BJ54" s="126">
        <v>2287359.8982210155</v>
      </c>
      <c r="BK54" s="126">
        <v>1068083.0625379458</v>
      </c>
      <c r="BL54" s="126">
        <v>0</v>
      </c>
      <c r="BM54" s="126">
        <v>2015468.0242519523</v>
      </c>
      <c r="BN54" s="126">
        <v>0</v>
      </c>
      <c r="BO54" s="126">
        <v>0</v>
      </c>
      <c r="BP54" s="253">
        <v>5918255.20910767</v>
      </c>
      <c r="BQ54" s="126">
        <v>0</v>
      </c>
      <c r="BR54" s="126">
        <v>0</v>
      </c>
      <c r="BS54" s="126">
        <v>0</v>
      </c>
      <c r="BT54" s="126">
        <v>0</v>
      </c>
      <c r="BU54" s="126">
        <v>0</v>
      </c>
      <c r="BV54" s="126">
        <v>5195291.4876712626</v>
      </c>
      <c r="BW54" s="126">
        <v>7284311.0972505324</v>
      </c>
      <c r="BX54" s="126">
        <v>0</v>
      </c>
      <c r="BY54" s="126">
        <v>0</v>
      </c>
      <c r="BZ54" s="126">
        <v>736905.851603669</v>
      </c>
      <c r="CA54" s="126">
        <v>0</v>
      </c>
      <c r="CB54" s="126">
        <v>2620694.8497536685</v>
      </c>
      <c r="CC54" s="253">
        <v>15837203.286279133</v>
      </c>
      <c r="CD54" s="126">
        <v>0</v>
      </c>
      <c r="CE54" s="126">
        <v>0</v>
      </c>
      <c r="CF54" s="126">
        <v>865057.82578296517</v>
      </c>
      <c r="CG54" s="126">
        <v>0</v>
      </c>
      <c r="CH54" s="126">
        <v>0</v>
      </c>
      <c r="CI54" s="126">
        <v>17606035.223909069</v>
      </c>
      <c r="CJ54" s="126">
        <v>0</v>
      </c>
      <c r="CK54" s="126">
        <v>0</v>
      </c>
      <c r="CL54" s="126">
        <v>28892682.888905913</v>
      </c>
      <c r="CM54" s="126">
        <v>14087603.422065949</v>
      </c>
      <c r="CN54" s="126">
        <v>0</v>
      </c>
      <c r="CO54" s="126">
        <v>0</v>
      </c>
      <c r="CP54" s="253">
        <v>61451379.360663883</v>
      </c>
    </row>
    <row r="55" spans="1:94" ht="17.25" customHeight="1" thickBot="1" x14ac:dyDescent="0.4">
      <c r="A55" s="258"/>
      <c r="B55" s="268"/>
      <c r="C55" s="268"/>
      <c r="D55" s="268"/>
      <c r="E55" s="268"/>
      <c r="F55" s="268"/>
      <c r="G55" s="268"/>
      <c r="H55" s="268"/>
      <c r="I55" s="268"/>
      <c r="J55" s="268"/>
      <c r="K55" s="268"/>
      <c r="L55" s="268"/>
      <c r="M55" s="268"/>
      <c r="N55" s="268"/>
      <c r="O55" s="268"/>
      <c r="P55" s="253"/>
      <c r="Q55" s="126"/>
      <c r="R55" s="126"/>
      <c r="S55" s="126"/>
      <c r="T55" s="126"/>
      <c r="U55" s="126"/>
      <c r="V55" s="126"/>
      <c r="W55" s="126"/>
      <c r="X55" s="126"/>
      <c r="Y55" s="126"/>
      <c r="Z55" s="126"/>
      <c r="AA55" s="126"/>
      <c r="AB55" s="126"/>
      <c r="AC55" s="253"/>
      <c r="AD55" s="126"/>
      <c r="AE55" s="126"/>
      <c r="AF55" s="126"/>
      <c r="AG55" s="126"/>
      <c r="AH55" s="126"/>
      <c r="AI55" s="126"/>
      <c r="AJ55" s="126"/>
      <c r="AK55" s="126"/>
      <c r="AL55" s="126"/>
      <c r="AM55" s="126"/>
      <c r="AN55" s="126"/>
      <c r="AO55" s="126"/>
      <c r="AP55" s="253"/>
      <c r="AQ55" s="126"/>
      <c r="AR55" s="126"/>
      <c r="AS55" s="126"/>
      <c r="AT55" s="126"/>
      <c r="AU55" s="126"/>
      <c r="AV55" s="126"/>
      <c r="AW55" s="126"/>
      <c r="AX55" s="126"/>
      <c r="AY55" s="126"/>
      <c r="AZ55" s="126"/>
      <c r="BA55" s="126"/>
      <c r="BB55" s="126"/>
      <c r="BC55" s="253"/>
      <c r="BD55" s="126"/>
      <c r="BE55" s="126"/>
      <c r="BF55" s="126"/>
      <c r="BG55" s="126"/>
      <c r="BH55" s="126"/>
      <c r="BI55" s="126"/>
      <c r="BJ55" s="126"/>
      <c r="BK55" s="126"/>
      <c r="BL55" s="126"/>
      <c r="BM55" s="126"/>
      <c r="BN55" s="126"/>
      <c r="BO55" s="126"/>
      <c r="BP55" s="253"/>
      <c r="BQ55" s="126"/>
      <c r="BR55" s="126"/>
      <c r="BS55" s="126"/>
      <c r="BT55" s="126"/>
      <c r="BU55" s="126"/>
      <c r="BV55" s="126"/>
      <c r="BW55" s="126"/>
      <c r="BX55" s="126"/>
      <c r="BY55" s="126"/>
      <c r="BZ55" s="126"/>
      <c r="CA55" s="126"/>
      <c r="CB55" s="126"/>
      <c r="CC55" s="253"/>
      <c r="CD55" s="126"/>
      <c r="CE55" s="126"/>
      <c r="CF55" s="126"/>
      <c r="CG55" s="126"/>
      <c r="CH55" s="126"/>
      <c r="CI55" s="126"/>
      <c r="CJ55" s="126"/>
      <c r="CK55" s="126"/>
      <c r="CL55" s="126"/>
      <c r="CM55" s="126"/>
      <c r="CN55" s="126"/>
      <c r="CO55" s="126"/>
      <c r="CP55" s="253"/>
    </row>
    <row r="56" spans="1:94" ht="17.25" customHeight="1" x14ac:dyDescent="0.35">
      <c r="A56" s="258"/>
      <c r="B56" s="6"/>
      <c r="C56" s="6"/>
      <c r="D56" s="6"/>
      <c r="E56" s="6"/>
      <c r="F56" s="6"/>
      <c r="G56" s="6"/>
      <c r="H56" s="6"/>
      <c r="I56" s="6"/>
      <c r="J56" s="6"/>
      <c r="K56" s="6"/>
      <c r="L56" s="6"/>
      <c r="M56" s="6"/>
      <c r="N56" s="6"/>
      <c r="O56" s="6"/>
      <c r="P56" s="90"/>
      <c r="Q56" s="264"/>
      <c r="R56" s="264"/>
      <c r="S56" s="264"/>
      <c r="T56" s="264"/>
      <c r="U56" s="264"/>
      <c r="V56" s="264"/>
      <c r="W56" s="264"/>
      <c r="X56" s="264"/>
      <c r="Y56" s="264"/>
      <c r="Z56" s="264"/>
      <c r="AA56" s="264"/>
      <c r="AB56" s="264"/>
      <c r="AC56" s="90"/>
      <c r="AD56" s="100"/>
      <c r="AE56" s="100"/>
      <c r="AF56" s="100"/>
      <c r="AG56" s="100"/>
      <c r="AH56" s="100"/>
      <c r="AI56" s="100"/>
      <c r="AJ56" s="100"/>
      <c r="AK56" s="100"/>
      <c r="AL56" s="100"/>
      <c r="AM56" s="100"/>
      <c r="AN56" s="100"/>
      <c r="AO56" s="100"/>
      <c r="AP56" s="90"/>
      <c r="AQ56" s="100"/>
      <c r="AR56" s="100"/>
      <c r="AS56" s="100"/>
      <c r="AT56" s="100"/>
      <c r="AU56" s="100"/>
      <c r="AV56" s="100"/>
      <c r="AW56" s="100"/>
      <c r="AX56" s="100"/>
      <c r="AY56" s="100"/>
      <c r="AZ56" s="100"/>
      <c r="BA56" s="100"/>
      <c r="BB56" s="100"/>
      <c r="BC56" s="90"/>
      <c r="BD56" s="100"/>
      <c r="BE56" s="100"/>
      <c r="BF56" s="100"/>
      <c r="BG56" s="100"/>
      <c r="BH56" s="100"/>
      <c r="BI56" s="100"/>
      <c r="BJ56" s="100"/>
      <c r="BK56" s="100"/>
      <c r="BL56" s="100"/>
      <c r="BM56" s="100"/>
      <c r="BN56" s="100"/>
      <c r="BO56" s="100"/>
      <c r="BP56" s="90"/>
      <c r="BQ56" s="100"/>
      <c r="BR56" s="100"/>
      <c r="BS56" s="100"/>
      <c r="BT56" s="100"/>
      <c r="BU56" s="100"/>
      <c r="BV56" s="100"/>
      <c r="BW56" s="100"/>
      <c r="BX56" s="100"/>
      <c r="BY56" s="100"/>
      <c r="BZ56" s="100"/>
      <c r="CA56" s="100"/>
      <c r="CB56" s="100"/>
      <c r="CC56" s="90"/>
      <c r="CD56" s="100"/>
      <c r="CE56" s="100"/>
      <c r="CF56" s="100"/>
      <c r="CG56" s="100"/>
      <c r="CH56" s="100"/>
      <c r="CI56" s="100"/>
      <c r="CJ56" s="100"/>
      <c r="CK56" s="100"/>
      <c r="CL56" s="100"/>
      <c r="CM56" s="100"/>
      <c r="CN56" s="100"/>
      <c r="CO56" s="100"/>
      <c r="CP56" s="90"/>
    </row>
    <row r="57" spans="1:94" s="85" customFormat="1" ht="17.25" customHeight="1" x14ac:dyDescent="0.35">
      <c r="A57" s="84"/>
      <c r="B57" s="103" t="s">
        <v>2</v>
      </c>
      <c r="C57" s="104"/>
      <c r="D57" s="104">
        <v>0</v>
      </c>
      <c r="E57" s="104">
        <v>0</v>
      </c>
      <c r="F57" s="104">
        <v>0</v>
      </c>
      <c r="G57" s="104">
        <v>0</v>
      </c>
      <c r="H57" s="104">
        <v>0</v>
      </c>
      <c r="I57" s="104">
        <v>0</v>
      </c>
      <c r="J57" s="104">
        <v>0</v>
      </c>
      <c r="K57" s="104">
        <v>0</v>
      </c>
      <c r="L57" s="104">
        <v>0</v>
      </c>
      <c r="M57" s="104">
        <v>0</v>
      </c>
      <c r="N57" s="104">
        <v>0</v>
      </c>
      <c r="O57" s="104">
        <v>-158315.64999999997</v>
      </c>
      <c r="P57" s="90">
        <v>-158315.64999999997</v>
      </c>
      <c r="Q57" s="105">
        <v>0</v>
      </c>
      <c r="R57" s="17">
        <v>0</v>
      </c>
      <c r="S57" s="17">
        <v>0</v>
      </c>
      <c r="T57" s="17">
        <v>0</v>
      </c>
      <c r="U57" s="17">
        <v>0</v>
      </c>
      <c r="V57" s="17">
        <v>0</v>
      </c>
      <c r="W57" s="17">
        <v>0</v>
      </c>
      <c r="X57" s="17">
        <v>0</v>
      </c>
      <c r="Y57" s="17">
        <v>0</v>
      </c>
      <c r="Z57" s="17">
        <v>0</v>
      </c>
      <c r="AA57" s="17">
        <v>0</v>
      </c>
      <c r="AB57" s="17">
        <v>-86961.05</v>
      </c>
      <c r="AC57" s="90">
        <v>-86961.05</v>
      </c>
      <c r="AD57" s="17">
        <v>-20885.53</v>
      </c>
      <c r="AE57" s="17">
        <v>0</v>
      </c>
      <c r="AF57" s="17">
        <v>0</v>
      </c>
      <c r="AG57" s="17">
        <v>-1437.5</v>
      </c>
      <c r="AH57" s="17">
        <v>-1437.5</v>
      </c>
      <c r="AI57" s="17">
        <v>18032.5</v>
      </c>
      <c r="AJ57" s="17">
        <v>15157.5</v>
      </c>
      <c r="AK57" s="17">
        <v>15157.5</v>
      </c>
      <c r="AL57" s="17">
        <v>11017.5</v>
      </c>
      <c r="AM57" s="17">
        <v>-10622.5</v>
      </c>
      <c r="AN57" s="17">
        <v>-40132.78</v>
      </c>
      <c r="AO57" s="17">
        <v>-125793.5</v>
      </c>
      <c r="AP57" s="90">
        <v>-140944.31</v>
      </c>
      <c r="AQ57" s="17">
        <v>-25559.233333333334</v>
      </c>
      <c r="AR57" s="17">
        <v>-41569.07092794068</v>
      </c>
      <c r="AS57" s="17">
        <v>-42688.091816711007</v>
      </c>
      <c r="AT57" s="17">
        <v>-43928.10085993864</v>
      </c>
      <c r="AU57" s="17">
        <v>-45302.179255361596</v>
      </c>
      <c r="AV57" s="17">
        <v>-46824.822535328007</v>
      </c>
      <c r="AW57" s="17">
        <v>-112853.64720055628</v>
      </c>
      <c r="AX57" s="17">
        <v>122723.87287664432</v>
      </c>
      <c r="AY57" s="17">
        <v>-155625.64636429708</v>
      </c>
      <c r="AZ57" s="17">
        <v>-32787.725640292185</v>
      </c>
      <c r="BA57" s="17">
        <v>285066.5948397895</v>
      </c>
      <c r="BB57" s="17">
        <v>-1141326.7448591986</v>
      </c>
      <c r="BC57" s="90">
        <v>-1280674.7950765239</v>
      </c>
      <c r="BD57" s="17">
        <v>3867736.3729502461</v>
      </c>
      <c r="BE57" s="17">
        <v>-129511.56153466052</v>
      </c>
      <c r="BF57" s="17">
        <v>-312716.20525383868</v>
      </c>
      <c r="BG57" s="17">
        <v>-431965.57904119371</v>
      </c>
      <c r="BH57" s="17">
        <v>-371468.83324934944</v>
      </c>
      <c r="BI57" s="17">
        <v>-628279.25166017003</v>
      </c>
      <c r="BJ57" s="17">
        <v>10060374.424385697</v>
      </c>
      <c r="BK57" s="17">
        <v>3817464.1162069496</v>
      </c>
      <c r="BL57" s="17">
        <v>-7808099.4266355559</v>
      </c>
      <c r="BM57" s="17">
        <v>15011963.013249671</v>
      </c>
      <c r="BN57" s="17">
        <v>-883657.01086999057</v>
      </c>
      <c r="BO57" s="17">
        <v>-65606.400432354771</v>
      </c>
      <c r="BP57" s="90">
        <v>22126233.658115454</v>
      </c>
      <c r="BQ57" s="17">
        <v>-1292444.7644568416</v>
      </c>
      <c r="BR57" s="17">
        <v>-1480556.049936262</v>
      </c>
      <c r="BS57" s="17">
        <v>-1377144.3688498081</v>
      </c>
      <c r="BT57" s="17">
        <v>-3207158.1138498154</v>
      </c>
      <c r="BU57" s="17">
        <v>-2759678.3399856985</v>
      </c>
      <c r="BV57" s="17">
        <v>29594857.026821397</v>
      </c>
      <c r="BW57" s="17">
        <v>26015396.775894757</v>
      </c>
      <c r="BX57" s="17">
        <v>-3527354.0819581524</v>
      </c>
      <c r="BY57" s="17">
        <v>1133579.3674318008</v>
      </c>
      <c r="BZ57" s="17">
        <v>5025581.3273965977</v>
      </c>
      <c r="CA57" s="17">
        <v>-4705390.0313559212</v>
      </c>
      <c r="CB57" s="17">
        <v>14065014.49476188</v>
      </c>
      <c r="CC57" s="90">
        <v>57484703.24191393</v>
      </c>
      <c r="CD57" s="17">
        <v>-3705855.7169288001</v>
      </c>
      <c r="CE57" s="17">
        <v>-4053129.9107662216</v>
      </c>
      <c r="CF57" s="17">
        <v>3089492.2349391612</v>
      </c>
      <c r="CG57" s="17">
        <v>-24701393.525347687</v>
      </c>
      <c r="CH57" s="17">
        <v>-7555160.5411244696</v>
      </c>
      <c r="CI57" s="17">
        <v>62878697.228246674</v>
      </c>
      <c r="CJ57" s="17">
        <v>-20341891.926892892</v>
      </c>
      <c r="CK57" s="17">
        <v>-10284228.379913522</v>
      </c>
      <c r="CL57" s="17">
        <v>117467559.4274978</v>
      </c>
      <c r="CM57" s="17">
        <v>50312869.364521243</v>
      </c>
      <c r="CN57" s="17">
        <v>-17230856.658244111</v>
      </c>
      <c r="CO57" s="17">
        <v>4095593.1002629772</v>
      </c>
      <c r="CP57" s="90">
        <v>149971694.69625014</v>
      </c>
    </row>
    <row r="58" spans="1:94" x14ac:dyDescent="0.35">
      <c r="A58" s="258"/>
      <c r="B58" s="4" t="s">
        <v>137</v>
      </c>
      <c r="C58" s="108"/>
      <c r="D58" s="108">
        <v>0</v>
      </c>
      <c r="E58" s="108">
        <v>0</v>
      </c>
      <c r="F58" s="108">
        <v>0</v>
      </c>
      <c r="G58" s="108">
        <v>0</v>
      </c>
      <c r="H58" s="108">
        <v>0</v>
      </c>
      <c r="I58" s="108">
        <v>0</v>
      </c>
      <c r="J58" s="108">
        <v>0</v>
      </c>
      <c r="K58" s="108">
        <v>0</v>
      </c>
      <c r="L58" s="108">
        <v>0</v>
      </c>
      <c r="M58" s="108">
        <v>0</v>
      </c>
      <c r="N58" s="108">
        <v>0</v>
      </c>
      <c r="O58" s="108"/>
      <c r="P58" s="253">
        <v>0</v>
      </c>
      <c r="Q58" s="108">
        <v>0</v>
      </c>
      <c r="R58" s="108"/>
      <c r="S58" s="108"/>
      <c r="T58" s="108"/>
      <c r="U58" s="108"/>
      <c r="V58" s="108"/>
      <c r="W58" s="108"/>
      <c r="X58" s="108"/>
      <c r="Y58" s="108"/>
      <c r="Z58" s="108"/>
      <c r="AA58" s="108"/>
      <c r="AB58" s="108">
        <v>2580.2399999999998</v>
      </c>
      <c r="AC58" s="253">
        <v>2580.2399999999998</v>
      </c>
      <c r="AD58" s="108">
        <v>16276</v>
      </c>
      <c r="AE58" s="108">
        <v>0</v>
      </c>
      <c r="AF58" s="108">
        <v>0</v>
      </c>
      <c r="AG58" s="108">
        <v>0</v>
      </c>
      <c r="AH58" s="108">
        <v>0</v>
      </c>
      <c r="AI58" s="108">
        <v>0</v>
      </c>
      <c r="AJ58" s="108">
        <v>0</v>
      </c>
      <c r="AK58" s="108">
        <v>0</v>
      </c>
      <c r="AL58" s="108">
        <v>0</v>
      </c>
      <c r="AM58" s="108">
        <v>0</v>
      </c>
      <c r="AN58" s="108">
        <v>0</v>
      </c>
      <c r="AO58" s="108">
        <v>0</v>
      </c>
      <c r="AP58" s="253">
        <v>16276</v>
      </c>
      <c r="AQ58" s="108">
        <v>2212.4166666666665</v>
      </c>
      <c r="AR58" s="108">
        <v>2212.4166666666665</v>
      </c>
      <c r="AS58" s="108">
        <v>2212.4166666666665</v>
      </c>
      <c r="AT58" s="108">
        <v>2212.4166666666665</v>
      </c>
      <c r="AU58" s="108">
        <v>2212.4166666666665</v>
      </c>
      <c r="AV58" s="108">
        <v>2212.4166666666665</v>
      </c>
      <c r="AW58" s="108">
        <v>2212.4166666666665</v>
      </c>
      <c r="AX58" s="108">
        <v>2212.4166666666665</v>
      </c>
      <c r="AY58" s="108">
        <v>2212.4166666666665</v>
      </c>
      <c r="AZ58" s="108">
        <v>2212.4166666666665</v>
      </c>
      <c r="BA58" s="108">
        <v>2212.4166666666665</v>
      </c>
      <c r="BB58" s="108">
        <v>2212.4166666666665</v>
      </c>
      <c r="BC58" s="253">
        <v>26549.000000000004</v>
      </c>
      <c r="BD58" s="108">
        <v>2881.75</v>
      </c>
      <c r="BE58" s="108">
        <v>2881.75</v>
      </c>
      <c r="BF58" s="108">
        <v>2881.75</v>
      </c>
      <c r="BG58" s="108">
        <v>2881.75</v>
      </c>
      <c r="BH58" s="108">
        <v>2881.75</v>
      </c>
      <c r="BI58" s="108">
        <v>2881.75</v>
      </c>
      <c r="BJ58" s="108">
        <v>2881.75</v>
      </c>
      <c r="BK58" s="108">
        <v>2881.75</v>
      </c>
      <c r="BL58" s="108">
        <v>2881.75</v>
      </c>
      <c r="BM58" s="108">
        <v>2881.75</v>
      </c>
      <c r="BN58" s="108">
        <v>2881.75</v>
      </c>
      <c r="BO58" s="108">
        <v>2881.75</v>
      </c>
      <c r="BP58" s="253">
        <v>34581</v>
      </c>
      <c r="BQ58" s="108">
        <v>165988.79999999999</v>
      </c>
      <c r="BR58" s="108"/>
      <c r="BS58" s="108"/>
      <c r="BT58" s="108"/>
      <c r="BU58" s="108"/>
      <c r="BV58" s="108"/>
      <c r="BW58" s="108"/>
      <c r="BX58" s="108"/>
      <c r="BY58" s="108"/>
      <c r="BZ58" s="108"/>
      <c r="CA58" s="108"/>
      <c r="CB58" s="108"/>
      <c r="CC58" s="253">
        <v>165988.79999999999</v>
      </c>
      <c r="CD58" s="108">
        <v>199186.55999999997</v>
      </c>
      <c r="CE58" s="108"/>
      <c r="CF58" s="108"/>
      <c r="CG58" s="108"/>
      <c r="CH58" s="108"/>
      <c r="CI58" s="108"/>
      <c r="CJ58" s="108"/>
      <c r="CK58" s="108"/>
      <c r="CL58" s="108"/>
      <c r="CM58" s="108"/>
      <c r="CN58" s="108"/>
      <c r="CO58" s="108"/>
      <c r="CP58" s="253">
        <v>199186.55999999997</v>
      </c>
    </row>
    <row r="59" spans="1:94" x14ac:dyDescent="0.35">
      <c r="A59" s="258"/>
      <c r="B59" s="284" t="s">
        <v>213</v>
      </c>
      <c r="C59" s="132"/>
      <c r="D59" s="132">
        <v>0</v>
      </c>
      <c r="E59" s="132">
        <v>0</v>
      </c>
      <c r="F59" s="132">
        <v>0</v>
      </c>
      <c r="G59" s="132">
        <v>0</v>
      </c>
      <c r="H59" s="132">
        <v>0</v>
      </c>
      <c r="I59" s="132">
        <v>0</v>
      </c>
      <c r="J59" s="132">
        <v>0</v>
      </c>
      <c r="K59" s="132">
        <v>0</v>
      </c>
      <c r="L59" s="132">
        <v>0</v>
      </c>
      <c r="M59" s="132">
        <v>0</v>
      </c>
      <c r="N59" s="132">
        <v>0</v>
      </c>
      <c r="O59" s="132">
        <v>0</v>
      </c>
      <c r="P59" s="253">
        <v>0</v>
      </c>
      <c r="Q59" s="108">
        <v>0</v>
      </c>
      <c r="R59" s="108">
        <v>0</v>
      </c>
      <c r="S59" s="108">
        <v>0</v>
      </c>
      <c r="T59" s="108">
        <v>0</v>
      </c>
      <c r="U59" s="108">
        <v>0</v>
      </c>
      <c r="V59" s="108">
        <v>0</v>
      </c>
      <c r="W59" s="108">
        <v>0</v>
      </c>
      <c r="X59" s="108">
        <v>0</v>
      </c>
      <c r="Y59" s="108">
        <v>0</v>
      </c>
      <c r="Z59" s="108">
        <v>0</v>
      </c>
      <c r="AA59" s="108">
        <v>0</v>
      </c>
      <c r="AB59" s="108">
        <v>0</v>
      </c>
      <c r="AC59" s="253">
        <v>0</v>
      </c>
      <c r="AD59" s="108">
        <v>0</v>
      </c>
      <c r="AE59" s="108">
        <v>0</v>
      </c>
      <c r="AF59" s="108">
        <v>0</v>
      </c>
      <c r="AG59" s="108">
        <v>0</v>
      </c>
      <c r="AH59" s="108">
        <v>0</v>
      </c>
      <c r="AI59" s="108">
        <v>0</v>
      </c>
      <c r="AJ59" s="108">
        <v>0</v>
      </c>
      <c r="AK59" s="108">
        <v>0</v>
      </c>
      <c r="AL59" s="108">
        <v>0</v>
      </c>
      <c r="AM59" s="108">
        <v>0</v>
      </c>
      <c r="AN59" s="108">
        <v>0</v>
      </c>
      <c r="AO59" s="108">
        <v>0</v>
      </c>
      <c r="AP59" s="253">
        <v>0</v>
      </c>
      <c r="AQ59" s="108">
        <v>0</v>
      </c>
      <c r="AR59" s="108">
        <v>0</v>
      </c>
      <c r="AS59" s="108">
        <v>0</v>
      </c>
      <c r="AT59" s="108">
        <v>0</v>
      </c>
      <c r="AU59" s="108">
        <v>0</v>
      </c>
      <c r="AV59" s="108">
        <v>0</v>
      </c>
      <c r="AW59" s="108">
        <v>0</v>
      </c>
      <c r="AX59" s="108">
        <v>0</v>
      </c>
      <c r="AY59" s="108">
        <v>0</v>
      </c>
      <c r="AZ59" s="108">
        <v>0</v>
      </c>
      <c r="BA59" s="108">
        <v>0</v>
      </c>
      <c r="BB59" s="108">
        <v>0</v>
      </c>
      <c r="BC59" s="253">
        <v>0</v>
      </c>
      <c r="BD59" s="108">
        <v>0</v>
      </c>
      <c r="BE59" s="108">
        <v>0</v>
      </c>
      <c r="BF59" s="108">
        <v>0</v>
      </c>
      <c r="BG59" s="108">
        <v>0</v>
      </c>
      <c r="BH59" s="108">
        <v>0</v>
      </c>
      <c r="BI59" s="108">
        <v>0</v>
      </c>
      <c r="BJ59" s="108">
        <v>0</v>
      </c>
      <c r="BK59" s="108">
        <v>0</v>
      </c>
      <c r="BL59" s="108">
        <v>0</v>
      </c>
      <c r="BM59" s="108">
        <v>0</v>
      </c>
      <c r="BN59" s="108">
        <v>0</v>
      </c>
      <c r="BO59" s="108">
        <v>0</v>
      </c>
      <c r="BP59" s="253">
        <v>0</v>
      </c>
      <c r="BQ59" s="108">
        <v>0</v>
      </c>
      <c r="BR59" s="108">
        <v>0</v>
      </c>
      <c r="BS59" s="108">
        <v>0</v>
      </c>
      <c r="BT59" s="108">
        <v>0</v>
      </c>
      <c r="BU59" s="108">
        <v>0</v>
      </c>
      <c r="BV59" s="108">
        <v>0</v>
      </c>
      <c r="BW59" s="108">
        <v>0</v>
      </c>
      <c r="BX59" s="108">
        <v>0</v>
      </c>
      <c r="BY59" s="108">
        <v>0</v>
      </c>
      <c r="BZ59" s="108">
        <v>0</v>
      </c>
      <c r="CA59" s="108">
        <v>0</v>
      </c>
      <c r="CB59" s="108">
        <v>0</v>
      </c>
      <c r="CC59" s="253">
        <v>0</v>
      </c>
      <c r="CD59" s="108">
        <v>0</v>
      </c>
      <c r="CE59" s="108">
        <v>0</v>
      </c>
      <c r="CF59" s="108">
        <v>0</v>
      </c>
      <c r="CG59" s="108">
        <v>0</v>
      </c>
      <c r="CH59" s="108">
        <v>0</v>
      </c>
      <c r="CI59" s="108">
        <v>0</v>
      </c>
      <c r="CJ59" s="108">
        <v>0</v>
      </c>
      <c r="CK59" s="108">
        <v>0</v>
      </c>
      <c r="CL59" s="108">
        <v>0</v>
      </c>
      <c r="CM59" s="108">
        <v>0</v>
      </c>
      <c r="CN59" s="108">
        <v>0</v>
      </c>
      <c r="CO59" s="108">
        <v>0</v>
      </c>
      <c r="CP59" s="253">
        <v>0</v>
      </c>
    </row>
    <row r="60" spans="1:94" s="85" customFormat="1" ht="17.25" customHeight="1" x14ac:dyDescent="0.35">
      <c r="A60" s="84"/>
      <c r="B60" s="103" t="s">
        <v>146</v>
      </c>
      <c r="C60" s="104">
        <v>0</v>
      </c>
      <c r="D60" s="104">
        <v>0</v>
      </c>
      <c r="E60" s="104">
        <v>0</v>
      </c>
      <c r="F60" s="104">
        <v>0</v>
      </c>
      <c r="G60" s="104">
        <v>0</v>
      </c>
      <c r="H60" s="104">
        <v>0</v>
      </c>
      <c r="I60" s="104">
        <v>0</v>
      </c>
      <c r="J60" s="104">
        <v>0</v>
      </c>
      <c r="K60" s="104">
        <v>0</v>
      </c>
      <c r="L60" s="104">
        <v>0</v>
      </c>
      <c r="M60" s="104">
        <v>0</v>
      </c>
      <c r="N60" s="104">
        <v>0</v>
      </c>
      <c r="O60" s="104">
        <v>-158315.64999999997</v>
      </c>
      <c r="P60" s="253">
        <v>-158315.64999999997</v>
      </c>
      <c r="Q60" s="109">
        <v>0</v>
      </c>
      <c r="R60" s="109">
        <v>0</v>
      </c>
      <c r="S60" s="109">
        <v>0</v>
      </c>
      <c r="T60" s="109">
        <v>0</v>
      </c>
      <c r="U60" s="109">
        <v>0</v>
      </c>
      <c r="V60" s="109">
        <v>0</v>
      </c>
      <c r="W60" s="109">
        <v>0</v>
      </c>
      <c r="X60" s="109">
        <v>0</v>
      </c>
      <c r="Y60" s="109">
        <v>0</v>
      </c>
      <c r="Z60" s="109">
        <v>0</v>
      </c>
      <c r="AA60" s="109">
        <v>0</v>
      </c>
      <c r="AB60" s="109">
        <v>-92121.530000000013</v>
      </c>
      <c r="AC60" s="253">
        <v>-92121.530000000013</v>
      </c>
      <c r="AD60" s="109">
        <v>-53437.53</v>
      </c>
      <c r="AE60" s="109">
        <v>0</v>
      </c>
      <c r="AF60" s="109">
        <v>0</v>
      </c>
      <c r="AG60" s="109">
        <v>-1437.5</v>
      </c>
      <c r="AH60" s="109">
        <v>-1437.5</v>
      </c>
      <c r="AI60" s="109">
        <v>18032.5</v>
      </c>
      <c r="AJ60" s="109">
        <v>15157.5</v>
      </c>
      <c r="AK60" s="109">
        <v>15157.5</v>
      </c>
      <c r="AL60" s="109">
        <v>11017.5</v>
      </c>
      <c r="AM60" s="109">
        <v>-10622.5</v>
      </c>
      <c r="AN60" s="109">
        <v>-40132.78</v>
      </c>
      <c r="AO60" s="109">
        <v>-125793.5</v>
      </c>
      <c r="AP60" s="253">
        <v>-173496.31</v>
      </c>
      <c r="AQ60" s="109">
        <v>-29984.066666666669</v>
      </c>
      <c r="AR60" s="109">
        <v>-45993.904261274009</v>
      </c>
      <c r="AS60" s="109">
        <v>-47112.925150044335</v>
      </c>
      <c r="AT60" s="109">
        <v>-48352.934193271969</v>
      </c>
      <c r="AU60" s="109">
        <v>-49727.012588694924</v>
      </c>
      <c r="AV60" s="109">
        <v>-51249.655868661335</v>
      </c>
      <c r="AW60" s="109">
        <v>-117278.48053388963</v>
      </c>
      <c r="AX60" s="109">
        <v>118299.03954331098</v>
      </c>
      <c r="AY60" s="109">
        <v>-160050.47969763039</v>
      </c>
      <c r="AZ60" s="109">
        <v>-37212.558973625513</v>
      </c>
      <c r="BA60" s="109">
        <v>280641.76150645613</v>
      </c>
      <c r="BB60" s="109">
        <v>-1145751.5781925321</v>
      </c>
      <c r="BC60" s="253">
        <v>-1333772.7950765239</v>
      </c>
      <c r="BD60" s="109">
        <v>3259257.8711456037</v>
      </c>
      <c r="BE60" s="109">
        <v>-135275.06153466052</v>
      </c>
      <c r="BF60" s="109">
        <v>-318479.70525383868</v>
      </c>
      <c r="BG60" s="109">
        <v>-437729.07904119371</v>
      </c>
      <c r="BH60" s="109">
        <v>-377232.33324934944</v>
      </c>
      <c r="BI60" s="109">
        <v>-634042.75166017003</v>
      </c>
      <c r="BJ60" s="109">
        <v>7767251.0261646807</v>
      </c>
      <c r="BK60" s="109">
        <v>2743617.5536690038</v>
      </c>
      <c r="BL60" s="109">
        <v>-7813862.9266355559</v>
      </c>
      <c r="BM60" s="109">
        <v>12990731.488997718</v>
      </c>
      <c r="BN60" s="109">
        <v>-889420.51086999057</v>
      </c>
      <c r="BO60" s="109">
        <v>-71369.900432354771</v>
      </c>
      <c r="BP60" s="253">
        <v>16138816.449007783</v>
      </c>
      <c r="BQ60" s="109">
        <v>-1624422.3644568417</v>
      </c>
      <c r="BR60" s="109">
        <v>-1480556.049936262</v>
      </c>
      <c r="BS60" s="109">
        <v>-1377144.3688498081</v>
      </c>
      <c r="BT60" s="109">
        <v>-3207158.1138498154</v>
      </c>
      <c r="BU60" s="109">
        <v>-2759678.3399856985</v>
      </c>
      <c r="BV60" s="109">
        <v>24399565.539150134</v>
      </c>
      <c r="BW60" s="109">
        <v>18731085.678644225</v>
      </c>
      <c r="BX60" s="109">
        <v>-3527354.0819581524</v>
      </c>
      <c r="BY60" s="109">
        <v>1133579.3674318008</v>
      </c>
      <c r="BZ60" s="109">
        <v>4288675.4757929286</v>
      </c>
      <c r="CA60" s="109">
        <v>-4705390.0313559212</v>
      </c>
      <c r="CB60" s="109">
        <v>11444319.645008212</v>
      </c>
      <c r="CC60" s="253">
        <v>41315522.355634801</v>
      </c>
      <c r="CD60" s="109">
        <v>-4104228.8369288002</v>
      </c>
      <c r="CE60" s="109">
        <v>-4053129.9107662216</v>
      </c>
      <c r="CF60" s="109">
        <v>2224434.4091561958</v>
      </c>
      <c r="CG60" s="109">
        <v>-24701393.525347687</v>
      </c>
      <c r="CH60" s="109">
        <v>-7555160.5411244696</v>
      </c>
      <c r="CI60" s="109">
        <v>45272662.004337609</v>
      </c>
      <c r="CJ60" s="109">
        <v>-20341891.926892892</v>
      </c>
      <c r="CK60" s="109">
        <v>-10284228.379913522</v>
      </c>
      <c r="CL60" s="109">
        <v>88574876.538591892</v>
      </c>
      <c r="CM60" s="109">
        <v>36225265.942455292</v>
      </c>
      <c r="CN60" s="109">
        <v>-17230856.658244111</v>
      </c>
      <c r="CO60" s="109">
        <v>4095593.1002629772</v>
      </c>
      <c r="CP60" s="253">
        <v>88121942.215586245</v>
      </c>
    </row>
    <row r="61" spans="1:94" s="23" customFormat="1" ht="17.25" customHeight="1" thickBot="1" x14ac:dyDescent="0.4">
      <c r="A61" s="22"/>
      <c r="B61" s="127" t="s">
        <v>214</v>
      </c>
      <c r="C61" s="120"/>
      <c r="D61" s="120">
        <v>0</v>
      </c>
      <c r="E61" s="120">
        <v>0</v>
      </c>
      <c r="F61" s="120">
        <v>0</v>
      </c>
      <c r="G61" s="120">
        <v>0</v>
      </c>
      <c r="H61" s="120">
        <v>0</v>
      </c>
      <c r="I61" s="120">
        <v>0</v>
      </c>
      <c r="J61" s="120">
        <v>0</v>
      </c>
      <c r="K61" s="120">
        <v>0</v>
      </c>
      <c r="L61" s="120">
        <v>0</v>
      </c>
      <c r="M61" s="120">
        <v>0</v>
      </c>
      <c r="N61" s="120">
        <v>0</v>
      </c>
      <c r="O61" s="120">
        <v>0</v>
      </c>
      <c r="P61" s="342">
        <v>0</v>
      </c>
      <c r="Q61" s="343">
        <v>0</v>
      </c>
      <c r="R61" s="343">
        <v>0</v>
      </c>
      <c r="S61" s="343">
        <v>0</v>
      </c>
      <c r="T61" s="343">
        <v>0</v>
      </c>
      <c r="U61" s="343">
        <v>0</v>
      </c>
      <c r="V61" s="343">
        <v>0</v>
      </c>
      <c r="W61" s="343">
        <v>0</v>
      </c>
      <c r="X61" s="343">
        <v>0</v>
      </c>
      <c r="Y61" s="343">
        <v>0</v>
      </c>
      <c r="Z61" s="343">
        <v>0</v>
      </c>
      <c r="AA61" s="343">
        <v>0</v>
      </c>
      <c r="AB61" s="343">
        <v>0</v>
      </c>
      <c r="AC61" s="342">
        <v>0</v>
      </c>
      <c r="AD61" s="343">
        <v>0</v>
      </c>
      <c r="AE61" s="343">
        <v>0</v>
      </c>
      <c r="AF61" s="343">
        <v>0</v>
      </c>
      <c r="AG61" s="343">
        <v>0</v>
      </c>
      <c r="AH61" s="343">
        <v>0</v>
      </c>
      <c r="AI61" s="343">
        <v>0.62721739130434784</v>
      </c>
      <c r="AJ61" s="343">
        <v>0.52721739130434786</v>
      </c>
      <c r="AK61" s="343">
        <v>0.52721739130434786</v>
      </c>
      <c r="AL61" s="343">
        <v>0.38321739130434784</v>
      </c>
      <c r="AM61" s="343">
        <v>-0.3694782608695652</v>
      </c>
      <c r="AN61" s="343">
        <v>-0.74665637209302327</v>
      </c>
      <c r="AO61" s="343">
        <v>-3.4416826265389875</v>
      </c>
      <c r="AP61" s="342">
        <v>-0.74127882930997646</v>
      </c>
      <c r="AQ61" s="343">
        <v>0</v>
      </c>
      <c r="AR61" s="343">
        <v>0</v>
      </c>
      <c r="AS61" s="343">
        <v>0</v>
      </c>
      <c r="AT61" s="343">
        <v>0</v>
      </c>
      <c r="AU61" s="343">
        <v>0</v>
      </c>
      <c r="AV61" s="343">
        <v>0</v>
      </c>
      <c r="AW61" s="343">
        <v>0</v>
      </c>
      <c r="AX61" s="343">
        <v>0.47319604676377192</v>
      </c>
      <c r="AY61" s="343">
        <v>0</v>
      </c>
      <c r="AZ61" s="343">
        <v>-6.5499138424243597E-2</v>
      </c>
      <c r="BA61" s="343">
        <v>0.27808283017161511</v>
      </c>
      <c r="BB61" s="343">
        <v>1.3848614337369207</v>
      </c>
      <c r="BC61" s="342">
        <v>-1.3337727686116096</v>
      </c>
      <c r="BD61" s="343">
        <v>0.60245921265147517</v>
      </c>
      <c r="BE61" s="343">
        <v>-0.32733451218481363</v>
      </c>
      <c r="BF61" s="343">
        <v>-0.764438878181949</v>
      </c>
      <c r="BG61" s="343">
        <v>-1.0422309704297648</v>
      </c>
      <c r="BH61" s="343">
        <v>-0.890995613032048</v>
      </c>
      <c r="BI61" s="343">
        <v>-1.4856060890834972</v>
      </c>
      <c r="BJ61" s="343">
        <v>0.67645925840058241</v>
      </c>
      <c r="BK61" s="343">
        <v>0.52374997660578271</v>
      </c>
      <c r="BL61" s="343">
        <v>-17.875885534884333</v>
      </c>
      <c r="BM61" s="343">
        <v>0.63866035686637967</v>
      </c>
      <c r="BN61" s="343">
        <v>-2.0027955129458359</v>
      </c>
      <c r="BO61" s="343">
        <v>-1.3101159063824067E-2</v>
      </c>
      <c r="BP61" s="342">
        <v>0.3170690830303674</v>
      </c>
      <c r="BQ61" s="343">
        <v>-4.6858789235045899</v>
      </c>
      <c r="BR61" s="343">
        <v>-3.7534961725407312</v>
      </c>
      <c r="BS61" s="343">
        <v>-3.0925782222436085</v>
      </c>
      <c r="BT61" s="343">
        <v>-6.4215296348106001</v>
      </c>
      <c r="BU61" s="343">
        <v>-4.954057538199252</v>
      </c>
      <c r="BV61" s="343">
        <v>0.72569422752678903</v>
      </c>
      <c r="BW61" s="343">
        <v>0.46040821173083191</v>
      </c>
      <c r="BX61" s="343">
        <v>-4.6836617309888258</v>
      </c>
      <c r="BY61" s="343">
        <v>0.19453708637748943</v>
      </c>
      <c r="BZ61" s="343">
        <v>0.20514324021034094</v>
      </c>
      <c r="CA61" s="343">
        <v>-4.7551978997822246</v>
      </c>
      <c r="CB61" s="343">
        <v>0.60791263318451627</v>
      </c>
      <c r="CC61" s="342">
        <v>0.33359323622389914</v>
      </c>
      <c r="CD61" s="343">
        <v>-4.760361681351772</v>
      </c>
      <c r="CE61" s="343">
        <v>-4.412828506622601</v>
      </c>
      <c r="CF61" s="343">
        <v>0.2477958481263437</v>
      </c>
      <c r="CG61" s="343">
        <v>-23.810182414276348</v>
      </c>
      <c r="CH61" s="343">
        <v>-6.8670365366966735</v>
      </c>
      <c r="CI61" s="343">
        <v>0.5551827312693105</v>
      </c>
      <c r="CJ61" s="343">
        <v>-16.500776172428225</v>
      </c>
      <c r="CK61" s="343">
        <v>-7.8941996393331744</v>
      </c>
      <c r="CL61" s="343">
        <v>0.63692090688441638</v>
      </c>
      <c r="CM61" s="343">
        <v>0.52455886829316933</v>
      </c>
      <c r="CN61" s="343">
        <v>-11.272841008484217</v>
      </c>
      <c r="CO61" s="343">
        <v>0.2996176897461007</v>
      </c>
      <c r="CP61" s="342">
        <v>0.27512314188878623</v>
      </c>
    </row>
    <row r="62" spans="1:94" s="11" customFormat="1" x14ac:dyDescent="0.35">
      <c r="P62" s="253"/>
      <c r="Q62" s="109"/>
      <c r="R62" s="109"/>
      <c r="S62" s="109"/>
      <c r="T62" s="109"/>
      <c r="U62" s="109"/>
      <c r="V62" s="109"/>
      <c r="W62" s="109"/>
      <c r="X62" s="109"/>
      <c r="Y62" s="109"/>
      <c r="Z62" s="109"/>
      <c r="AA62" s="109"/>
      <c r="AB62" s="109"/>
      <c r="AC62" s="253"/>
      <c r="AD62" s="109"/>
      <c r="AE62" s="109"/>
      <c r="AF62" s="109"/>
      <c r="AG62" s="109"/>
      <c r="AH62" s="109"/>
      <c r="AI62" s="109"/>
      <c r="AJ62" s="109"/>
      <c r="AK62" s="109"/>
      <c r="AL62" s="109"/>
      <c r="AM62" s="109"/>
      <c r="AN62" s="109"/>
      <c r="AO62" s="109"/>
      <c r="AP62" s="253"/>
      <c r="AQ62" s="109"/>
      <c r="AR62" s="109"/>
      <c r="AS62" s="109"/>
      <c r="AT62" s="109"/>
      <c r="AU62" s="109"/>
      <c r="AV62" s="109"/>
      <c r="AW62" s="109"/>
      <c r="AX62" s="109"/>
      <c r="AY62" s="109"/>
      <c r="AZ62" s="109"/>
      <c r="BA62" s="109"/>
      <c r="BB62" s="109"/>
      <c r="BC62" s="253"/>
      <c r="BD62" s="109"/>
      <c r="BE62" s="109"/>
      <c r="BF62" s="109"/>
      <c r="BG62" s="109"/>
      <c r="BH62" s="109"/>
      <c r="BI62" s="109"/>
      <c r="BJ62" s="109"/>
      <c r="BK62" s="109"/>
      <c r="BL62" s="109"/>
      <c r="BM62" s="109"/>
      <c r="BN62" s="109"/>
      <c r="BO62" s="109"/>
      <c r="BP62" s="253"/>
      <c r="BQ62" s="109"/>
      <c r="BR62" s="109"/>
      <c r="BS62" s="109"/>
      <c r="BT62" s="109"/>
      <c r="BU62" s="109"/>
      <c r="BV62" s="109"/>
      <c r="BW62" s="109"/>
      <c r="BX62" s="109"/>
      <c r="BY62" s="109"/>
      <c r="BZ62" s="109"/>
      <c r="CA62" s="109"/>
      <c r="CB62" s="109"/>
      <c r="CC62" s="253"/>
      <c r="CD62" s="109"/>
      <c r="CE62" s="109"/>
      <c r="CF62" s="109"/>
      <c r="CG62" s="109"/>
      <c r="CH62" s="109"/>
      <c r="CI62" s="109"/>
      <c r="CJ62" s="109"/>
      <c r="CK62" s="109"/>
      <c r="CL62" s="109"/>
      <c r="CM62" s="109"/>
      <c r="CN62" s="109"/>
      <c r="CO62" s="109"/>
      <c r="CP62" s="253"/>
    </row>
    <row r="63" spans="1:94" s="11" customFormat="1" ht="15" thickBot="1" x14ac:dyDescent="0.4">
      <c r="B63" s="11" t="s">
        <v>239</v>
      </c>
      <c r="P63" s="253"/>
      <c r="Q63" s="20"/>
      <c r="R63" s="20"/>
      <c r="S63" s="20"/>
      <c r="T63" s="20"/>
      <c r="U63" s="20"/>
      <c r="V63" s="20"/>
      <c r="W63" s="20"/>
      <c r="X63" s="20"/>
      <c r="Y63" s="20"/>
      <c r="Z63" s="20"/>
      <c r="AA63" s="20"/>
      <c r="AB63" s="20"/>
      <c r="AC63" s="253"/>
      <c r="AD63" s="20"/>
      <c r="AE63" s="20"/>
      <c r="AF63" s="20"/>
      <c r="AG63" s="20"/>
      <c r="AH63" s="20"/>
      <c r="AI63" s="20"/>
      <c r="AJ63" s="20"/>
      <c r="AK63" s="20"/>
      <c r="AL63" s="20"/>
      <c r="AM63" s="20"/>
      <c r="AN63" s="20"/>
      <c r="AO63" s="20"/>
      <c r="AP63" s="253"/>
      <c r="AQ63" s="283"/>
      <c r="AR63" s="283"/>
      <c r="AS63" s="283"/>
      <c r="AT63" s="283"/>
      <c r="AU63" s="283"/>
      <c r="AV63" s="283"/>
      <c r="AW63" s="283"/>
      <c r="AX63" s="283"/>
      <c r="AY63" s="283"/>
      <c r="AZ63" s="283"/>
      <c r="BA63" s="283"/>
      <c r="BB63" s="283"/>
      <c r="BC63" s="253"/>
      <c r="BD63" s="20"/>
      <c r="BE63" s="20"/>
      <c r="BF63" s="20"/>
      <c r="BG63" s="20"/>
      <c r="BH63" s="20"/>
      <c r="BI63" s="20"/>
      <c r="BJ63" s="20"/>
      <c r="BK63" s="20"/>
      <c r="BL63" s="20"/>
      <c r="BM63" s="20"/>
      <c r="BN63" s="20"/>
      <c r="BO63" s="20"/>
      <c r="BP63" s="253"/>
      <c r="BQ63" s="20"/>
      <c r="BR63" s="20"/>
      <c r="BS63" s="20"/>
      <c r="BT63" s="20"/>
      <c r="BU63" s="20"/>
      <c r="BV63" s="20"/>
      <c r="BW63" s="20"/>
      <c r="BX63" s="20"/>
      <c r="BY63" s="20"/>
      <c r="BZ63" s="20"/>
      <c r="CA63" s="20"/>
      <c r="CB63" s="20"/>
      <c r="CC63" s="253"/>
      <c r="CD63" s="20"/>
      <c r="CE63" s="20"/>
      <c r="CF63" s="20"/>
      <c r="CG63" s="20"/>
      <c r="CH63" s="20"/>
      <c r="CI63" s="20"/>
      <c r="CJ63" s="20"/>
      <c r="CK63" s="20"/>
      <c r="CL63" s="20"/>
      <c r="CM63" s="20"/>
      <c r="CN63" s="20"/>
      <c r="CO63" s="20"/>
      <c r="CP63" s="253"/>
    </row>
    <row r="64" spans="1:94" s="11" customFormat="1" x14ac:dyDescent="0.35">
      <c r="B64" s="11" t="s">
        <v>240</v>
      </c>
      <c r="P64" s="89"/>
      <c r="Q64" s="268"/>
      <c r="R64" s="268"/>
      <c r="S64" s="268"/>
      <c r="T64" s="268"/>
      <c r="U64" s="268"/>
      <c r="V64" s="268"/>
      <c r="W64" s="268"/>
      <c r="X64" s="268"/>
      <c r="Y64" s="268"/>
      <c r="Z64" s="268"/>
      <c r="AA64" s="268"/>
      <c r="AB64" s="268"/>
      <c r="AC64" s="89"/>
      <c r="AD64" s="99"/>
      <c r="AE64" s="99"/>
      <c r="AF64" s="99"/>
      <c r="AG64" s="99"/>
      <c r="AH64" s="99"/>
      <c r="AI64" s="99"/>
      <c r="AJ64" s="99"/>
      <c r="AK64" s="99"/>
      <c r="AL64" s="99"/>
      <c r="AM64" s="99"/>
      <c r="AN64" s="99"/>
      <c r="AO64" s="99"/>
      <c r="AP64" s="89"/>
      <c r="AQ64" s="99"/>
      <c r="AR64" s="99"/>
      <c r="AS64" s="99"/>
      <c r="AT64" s="99"/>
      <c r="AU64" s="99"/>
      <c r="AV64" s="99"/>
      <c r="AW64" s="99"/>
      <c r="AX64" s="99"/>
      <c r="AY64" s="99"/>
      <c r="AZ64" s="99"/>
      <c r="BA64" s="99"/>
      <c r="BB64" s="99"/>
      <c r="BC64" s="89"/>
      <c r="BD64" s="99"/>
      <c r="BE64" s="99"/>
      <c r="BF64" s="99"/>
      <c r="BG64" s="99"/>
      <c r="BH64" s="99"/>
      <c r="BI64" s="99"/>
      <c r="BJ64" s="99"/>
      <c r="BK64" s="99"/>
      <c r="BL64" s="99"/>
      <c r="BM64" s="99"/>
      <c r="BN64" s="99"/>
      <c r="BO64" s="99"/>
      <c r="BP64" s="89"/>
      <c r="BQ64" s="99"/>
      <c r="BR64" s="99"/>
      <c r="BS64" s="99"/>
      <c r="BT64" s="99"/>
      <c r="BU64" s="99"/>
      <c r="BV64" s="99"/>
      <c r="BW64" s="99"/>
      <c r="BX64" s="99"/>
      <c r="BY64" s="99"/>
      <c r="BZ64" s="99"/>
      <c r="CA64" s="99"/>
      <c r="CB64" s="99"/>
      <c r="CC64" s="89"/>
      <c r="CD64" s="99"/>
      <c r="CE64" s="99"/>
      <c r="CF64" s="99"/>
      <c r="CG64" s="99"/>
      <c r="CH64" s="99"/>
      <c r="CI64" s="99"/>
      <c r="CJ64" s="99"/>
      <c r="CK64" s="99"/>
      <c r="CL64" s="99"/>
      <c r="CM64" s="99"/>
      <c r="CN64" s="99"/>
      <c r="CO64" s="99"/>
      <c r="CP64" s="89"/>
    </row>
    <row r="65" spans="16:96" s="11" customFormat="1" x14ac:dyDescent="0.35">
      <c r="P65" s="89"/>
      <c r="Q65" s="6"/>
      <c r="R65" s="6"/>
      <c r="S65" s="6"/>
      <c r="T65" s="6"/>
      <c r="U65" s="6"/>
      <c r="V65" s="6"/>
      <c r="W65" s="6"/>
      <c r="X65" s="6"/>
      <c r="Y65" s="6"/>
      <c r="Z65" s="6"/>
      <c r="AA65" s="6"/>
      <c r="AB65" s="6"/>
      <c r="AC65" s="89"/>
      <c r="AD65" s="101"/>
      <c r="AE65" s="101"/>
      <c r="AF65" s="101"/>
      <c r="AG65" s="101"/>
      <c r="AH65" s="101"/>
      <c r="AI65" s="101"/>
      <c r="AJ65" s="101"/>
      <c r="AK65" s="101"/>
      <c r="AL65" s="101"/>
      <c r="AM65" s="101"/>
      <c r="AN65" s="101"/>
      <c r="AO65" s="101"/>
      <c r="AP65" s="89"/>
      <c r="AQ65" s="101"/>
      <c r="AR65" s="101"/>
      <c r="AS65" s="101"/>
      <c r="AT65" s="101"/>
      <c r="AU65" s="101"/>
      <c r="AV65" s="101"/>
      <c r="AW65" s="101"/>
      <c r="AX65" s="101"/>
      <c r="AY65" s="101"/>
      <c r="AZ65" s="101"/>
      <c r="BA65" s="101"/>
      <c r="BB65" s="101"/>
      <c r="BC65" s="89"/>
      <c r="BD65" s="101"/>
      <c r="BE65" s="101"/>
      <c r="BF65" s="101"/>
      <c r="BG65" s="101"/>
      <c r="BH65" s="101"/>
      <c r="BI65" s="101"/>
      <c r="BJ65" s="101"/>
      <c r="BK65" s="101"/>
      <c r="BL65" s="101"/>
      <c r="BM65" s="101"/>
      <c r="BN65" s="101"/>
      <c r="BO65" s="101"/>
      <c r="BP65" s="89"/>
      <c r="BQ65" s="101"/>
      <c r="BR65" s="101"/>
      <c r="BS65" s="101"/>
      <c r="BT65" s="101"/>
      <c r="BU65" s="101"/>
      <c r="BV65" s="101"/>
      <c r="BW65" s="101"/>
      <c r="BX65" s="101"/>
      <c r="BY65" s="101"/>
      <c r="BZ65" s="101"/>
      <c r="CA65" s="101"/>
      <c r="CB65" s="101"/>
      <c r="CC65" s="89"/>
      <c r="CD65" s="101"/>
      <c r="CE65" s="101"/>
      <c r="CF65" s="101"/>
      <c r="CG65" s="101"/>
      <c r="CH65" s="101"/>
      <c r="CI65" s="101"/>
      <c r="CJ65" s="101"/>
      <c r="CK65" s="101"/>
      <c r="CL65" s="101"/>
      <c r="CM65" s="101"/>
      <c r="CN65" s="101"/>
      <c r="CO65" s="101"/>
      <c r="CP65" s="89"/>
    </row>
    <row r="66" spans="16:96" s="11" customFormat="1" x14ac:dyDescent="0.35">
      <c r="P66" s="253"/>
      <c r="Q66" s="104"/>
      <c r="R66" s="104"/>
      <c r="S66" s="104"/>
      <c r="T66" s="104"/>
      <c r="U66" s="104"/>
      <c r="V66" s="104"/>
      <c r="W66" s="104"/>
      <c r="X66" s="104"/>
      <c r="Y66" s="104"/>
      <c r="Z66" s="104"/>
      <c r="AA66" s="104"/>
      <c r="AB66" s="104"/>
      <c r="AC66" s="253"/>
      <c r="AD66" s="104"/>
      <c r="AE66" s="104"/>
      <c r="AF66" s="104"/>
      <c r="AG66" s="104"/>
      <c r="AH66" s="104"/>
      <c r="AI66" s="104"/>
      <c r="AJ66" s="104"/>
      <c r="AK66" s="104"/>
      <c r="AL66" s="104"/>
      <c r="AM66" s="104"/>
      <c r="AN66" s="104"/>
      <c r="AO66" s="104"/>
      <c r="AP66" s="253"/>
      <c r="AQ66" s="104"/>
      <c r="AR66" s="104"/>
      <c r="AS66" s="104"/>
      <c r="AT66" s="104"/>
      <c r="AU66" s="104"/>
      <c r="AV66" s="104"/>
      <c r="AW66" s="104"/>
      <c r="AX66" s="104"/>
      <c r="AY66" s="104"/>
      <c r="AZ66" s="104"/>
      <c r="BA66" s="104"/>
      <c r="BB66" s="104"/>
      <c r="BC66" s="253"/>
      <c r="BD66" s="104"/>
      <c r="BE66" s="104"/>
      <c r="BF66" s="104"/>
      <c r="BG66" s="104"/>
      <c r="BH66" s="104"/>
      <c r="BI66" s="104"/>
      <c r="BJ66" s="104"/>
      <c r="BK66" s="104"/>
      <c r="BL66" s="104"/>
      <c r="BM66" s="104"/>
      <c r="BN66" s="104"/>
      <c r="BO66" s="104"/>
      <c r="BP66" s="253"/>
      <c r="BQ66" s="104"/>
      <c r="BR66" s="104"/>
      <c r="BS66" s="104"/>
      <c r="BT66" s="104"/>
      <c r="BU66" s="104"/>
      <c r="BV66" s="104"/>
      <c r="BW66" s="104"/>
      <c r="BX66" s="104"/>
      <c r="BY66" s="104"/>
      <c r="BZ66" s="104"/>
      <c r="CA66" s="104"/>
      <c r="CB66" s="104"/>
      <c r="CC66" s="253"/>
      <c r="CD66" s="104"/>
      <c r="CE66" s="104"/>
      <c r="CF66" s="104"/>
      <c r="CG66" s="104"/>
      <c r="CH66" s="104"/>
      <c r="CI66" s="104"/>
      <c r="CJ66" s="104"/>
      <c r="CK66" s="104"/>
      <c r="CL66" s="104"/>
      <c r="CM66" s="104"/>
      <c r="CN66" s="104"/>
      <c r="CO66" s="104"/>
      <c r="CP66" s="253"/>
      <c r="CQ66" s="295"/>
      <c r="CR66" s="295"/>
    </row>
    <row r="67" spans="16:96" s="11" customFormat="1" x14ac:dyDescent="0.35">
      <c r="P67" s="253"/>
      <c r="Q67" s="108"/>
      <c r="R67" s="108"/>
      <c r="S67" s="108"/>
      <c r="T67" s="108"/>
      <c r="U67" s="108"/>
      <c r="V67" s="108"/>
      <c r="W67" s="108"/>
      <c r="X67" s="108"/>
      <c r="Y67" s="108"/>
      <c r="Z67" s="108"/>
      <c r="AA67" s="108"/>
      <c r="AB67" s="108"/>
      <c r="AC67" s="253"/>
      <c r="AD67" s="108"/>
      <c r="AE67" s="108"/>
      <c r="AF67" s="108"/>
      <c r="AG67" s="108"/>
      <c r="AH67" s="108"/>
      <c r="AI67" s="108"/>
      <c r="AJ67" s="108"/>
      <c r="AK67" s="108"/>
      <c r="AL67" s="108"/>
      <c r="AM67" s="108"/>
      <c r="AN67" s="108"/>
      <c r="AO67" s="108"/>
      <c r="AP67" s="253"/>
      <c r="AQ67" s="108"/>
      <c r="AR67" s="108"/>
      <c r="AS67" s="108"/>
      <c r="AT67" s="108"/>
      <c r="AU67" s="108"/>
      <c r="AV67" s="108"/>
      <c r="AW67" s="108"/>
      <c r="AX67" s="108"/>
      <c r="AY67" s="108"/>
      <c r="AZ67" s="108"/>
      <c r="BA67" s="108"/>
      <c r="BB67" s="108"/>
      <c r="BC67" s="253"/>
      <c r="BD67" s="289"/>
      <c r="BE67" s="289"/>
      <c r="BF67" s="289"/>
      <c r="BG67" s="289"/>
      <c r="BH67" s="289"/>
      <c r="BI67" s="289"/>
      <c r="BJ67" s="289"/>
      <c r="BK67" s="289"/>
      <c r="BL67" s="289"/>
      <c r="BM67" s="289"/>
      <c r="BN67" s="289"/>
      <c r="BO67" s="289"/>
      <c r="BP67" s="253"/>
      <c r="BQ67" s="108"/>
      <c r="BR67" s="108"/>
      <c r="BS67" s="108"/>
      <c r="BT67" s="108"/>
      <c r="BU67" s="108"/>
      <c r="BV67" s="108"/>
      <c r="BW67" s="108"/>
      <c r="BX67" s="108"/>
      <c r="BY67" s="108"/>
      <c r="BZ67" s="108"/>
      <c r="CA67" s="108"/>
      <c r="CB67" s="108"/>
      <c r="CC67" s="253"/>
      <c r="CD67" s="108"/>
      <c r="CE67" s="108"/>
      <c r="CF67" s="108"/>
      <c r="CG67" s="108"/>
      <c r="CH67" s="108"/>
      <c r="CI67" s="108"/>
      <c r="CJ67" s="108"/>
      <c r="CK67" s="108"/>
      <c r="CL67" s="108"/>
      <c r="CM67" s="108"/>
      <c r="CN67" s="108"/>
      <c r="CO67" s="108"/>
      <c r="CP67" s="253"/>
    </row>
    <row r="68" spans="16:96" s="11" customFormat="1" x14ac:dyDescent="0.35">
      <c r="P68" s="253"/>
      <c r="Q68" s="132"/>
      <c r="R68" s="132"/>
      <c r="S68" s="132"/>
      <c r="T68" s="132"/>
      <c r="U68" s="132"/>
      <c r="V68" s="132"/>
      <c r="W68" s="132"/>
      <c r="X68" s="132"/>
      <c r="Y68" s="132"/>
      <c r="Z68" s="132"/>
      <c r="AA68" s="132"/>
      <c r="AB68" s="132"/>
      <c r="AC68" s="253"/>
      <c r="AD68" s="132"/>
      <c r="AE68" s="132"/>
      <c r="AF68" s="132"/>
      <c r="AG68" s="132"/>
      <c r="AH68" s="132"/>
      <c r="AI68" s="132"/>
      <c r="AJ68" s="132"/>
      <c r="AK68" s="132"/>
      <c r="AL68" s="132"/>
      <c r="AM68" s="132"/>
      <c r="AN68" s="132"/>
      <c r="AO68" s="132"/>
      <c r="AP68" s="253"/>
      <c r="AQ68" s="132"/>
      <c r="AR68" s="132"/>
      <c r="AS68" s="132"/>
      <c r="AT68" s="132"/>
      <c r="AU68" s="132"/>
      <c r="AV68" s="132"/>
      <c r="AW68" s="132"/>
      <c r="AX68" s="132"/>
      <c r="AY68" s="132"/>
      <c r="AZ68" s="132"/>
      <c r="BA68" s="132"/>
      <c r="BB68" s="132"/>
      <c r="BC68" s="253"/>
      <c r="BD68" s="132"/>
      <c r="BE68" s="132"/>
      <c r="BF68" s="132"/>
      <c r="BG68" s="132"/>
      <c r="BH68" s="132"/>
      <c r="BI68" s="132"/>
      <c r="BJ68" s="132"/>
      <c r="BK68" s="132"/>
      <c r="BL68" s="132"/>
      <c r="BM68" s="132"/>
      <c r="BN68" s="132"/>
      <c r="BO68" s="132"/>
      <c r="BP68" s="253"/>
      <c r="BQ68" s="132"/>
      <c r="BR68" s="132"/>
      <c r="BS68" s="132"/>
      <c r="BT68" s="132"/>
      <c r="BU68" s="132"/>
      <c r="BV68" s="132"/>
      <c r="BW68" s="132"/>
      <c r="BX68" s="132"/>
      <c r="BY68" s="132"/>
      <c r="BZ68" s="132"/>
      <c r="CA68" s="132"/>
      <c r="CB68" s="132"/>
      <c r="CC68" s="253"/>
      <c r="CD68" s="132"/>
      <c r="CE68" s="132"/>
      <c r="CF68" s="132"/>
      <c r="CG68" s="132"/>
      <c r="CH68" s="132"/>
      <c r="CI68" s="132"/>
      <c r="CJ68" s="132"/>
      <c r="CK68" s="132"/>
      <c r="CL68" s="132"/>
      <c r="CM68" s="132"/>
      <c r="CN68" s="132"/>
      <c r="CO68" s="132"/>
      <c r="CP68" s="253"/>
    </row>
    <row r="69" spans="16:96" s="11" customFormat="1" x14ac:dyDescent="0.35">
      <c r="P69" s="253"/>
      <c r="Q69" s="104"/>
      <c r="R69" s="104"/>
      <c r="S69" s="104"/>
      <c r="T69" s="104"/>
      <c r="U69" s="104"/>
      <c r="V69" s="104"/>
      <c r="W69" s="104"/>
      <c r="X69" s="104"/>
      <c r="Y69" s="104"/>
      <c r="Z69" s="104"/>
      <c r="AA69" s="104"/>
      <c r="AB69" s="104"/>
      <c r="AC69" s="253"/>
      <c r="AD69" s="104"/>
      <c r="AE69" s="104"/>
      <c r="AF69" s="104"/>
      <c r="AG69" s="104"/>
      <c r="AH69" s="104"/>
      <c r="AI69" s="104"/>
      <c r="AJ69" s="104"/>
      <c r="AK69" s="104"/>
      <c r="AL69" s="104"/>
      <c r="AM69" s="104"/>
      <c r="AN69" s="104"/>
      <c r="AO69" s="104"/>
      <c r="AP69" s="253"/>
      <c r="AQ69" s="104"/>
      <c r="AR69" s="104"/>
      <c r="AS69" s="104"/>
      <c r="AT69" s="104"/>
      <c r="AU69" s="104"/>
      <c r="AV69" s="104"/>
      <c r="AW69" s="104"/>
      <c r="AX69" s="104"/>
      <c r="AY69" s="104"/>
      <c r="AZ69" s="104"/>
      <c r="BA69" s="104"/>
      <c r="BB69" s="104"/>
      <c r="BC69" s="253"/>
      <c r="BD69" s="104"/>
      <c r="BE69" s="104"/>
      <c r="BF69" s="104"/>
      <c r="BG69" s="104"/>
      <c r="BH69" s="104"/>
      <c r="BI69" s="104"/>
      <c r="BJ69" s="104"/>
      <c r="BK69" s="104"/>
      <c r="BL69" s="104"/>
      <c r="BM69" s="104"/>
      <c r="BN69" s="104"/>
      <c r="BO69" s="104"/>
      <c r="BP69" s="253"/>
      <c r="BQ69" s="104"/>
      <c r="BR69" s="104"/>
      <c r="BS69" s="104"/>
      <c r="BT69" s="104"/>
      <c r="BU69" s="104"/>
      <c r="BV69" s="104"/>
      <c r="BW69" s="104"/>
      <c r="BX69" s="104"/>
      <c r="BY69" s="104"/>
      <c r="BZ69" s="104"/>
      <c r="CA69" s="104"/>
      <c r="CB69" s="104"/>
      <c r="CC69" s="253"/>
      <c r="CD69" s="104"/>
      <c r="CE69" s="104"/>
      <c r="CF69" s="104"/>
      <c r="CG69" s="104"/>
      <c r="CH69" s="104"/>
      <c r="CI69" s="104"/>
      <c r="CJ69" s="104"/>
      <c r="CK69" s="104"/>
      <c r="CL69" s="104"/>
      <c r="CM69" s="104"/>
      <c r="CN69" s="104"/>
      <c r="CO69" s="104"/>
      <c r="CP69" s="253"/>
    </row>
    <row r="70" spans="16:96" s="11" customFormat="1" ht="15" thickBot="1" x14ac:dyDescent="0.4">
      <c r="P70" s="92"/>
      <c r="Q70" s="120"/>
      <c r="R70" s="120"/>
      <c r="S70" s="120"/>
      <c r="T70" s="120"/>
      <c r="U70" s="120"/>
      <c r="V70" s="120"/>
      <c r="W70" s="120"/>
      <c r="X70" s="120"/>
      <c r="Y70" s="120"/>
      <c r="Z70" s="120"/>
      <c r="AA70" s="120"/>
      <c r="AB70" s="120"/>
      <c r="AC70" s="92"/>
      <c r="AD70" s="120"/>
      <c r="AE70" s="120"/>
      <c r="AF70" s="120"/>
      <c r="AG70" s="120"/>
      <c r="AH70" s="120"/>
      <c r="AI70" s="120"/>
      <c r="AJ70" s="120"/>
      <c r="AK70" s="120"/>
      <c r="AL70" s="120"/>
      <c r="AM70" s="120"/>
      <c r="AN70" s="120"/>
      <c r="AO70" s="120"/>
      <c r="AP70" s="92"/>
      <c r="AQ70" s="120"/>
      <c r="AR70" s="120"/>
      <c r="AS70" s="120"/>
      <c r="AT70" s="120"/>
      <c r="AU70" s="120"/>
      <c r="AV70" s="120"/>
      <c r="AW70" s="120"/>
      <c r="AX70" s="120"/>
      <c r="AY70" s="120"/>
      <c r="AZ70" s="120"/>
      <c r="BA70" s="120"/>
      <c r="BB70" s="120"/>
      <c r="BC70" s="92"/>
      <c r="BD70" s="120"/>
      <c r="BE70" s="120"/>
      <c r="BF70" s="120"/>
      <c r="BG70" s="120"/>
      <c r="BH70" s="120"/>
      <c r="BI70" s="120"/>
      <c r="BJ70" s="120"/>
      <c r="BK70" s="120"/>
      <c r="BL70" s="120"/>
      <c r="BM70" s="120"/>
      <c r="BN70" s="120"/>
      <c r="BO70" s="120"/>
      <c r="BP70" s="92"/>
      <c r="BQ70" s="120"/>
      <c r="BR70" s="120"/>
      <c r="BS70" s="120"/>
      <c r="BT70" s="120"/>
      <c r="BU70" s="120"/>
      <c r="BV70" s="120"/>
      <c r="BW70" s="120"/>
      <c r="BX70" s="120"/>
      <c r="BY70" s="120"/>
      <c r="BZ70" s="120"/>
      <c r="CA70" s="120"/>
      <c r="CB70" s="120"/>
      <c r="CC70" s="92"/>
      <c r="CD70" s="120"/>
      <c r="CE70" s="120"/>
      <c r="CF70" s="120"/>
      <c r="CG70" s="120"/>
      <c r="CH70" s="120"/>
      <c r="CI70" s="120"/>
      <c r="CJ70" s="120"/>
      <c r="CK70" s="120"/>
      <c r="CL70" s="120"/>
      <c r="CM70" s="120"/>
      <c r="CN70" s="120"/>
      <c r="CO70" s="120"/>
      <c r="CP70" s="92"/>
    </row>
    <row r="71" spans="16:96" s="11" customFormat="1" x14ac:dyDescent="0.35">
      <c r="P71" s="80"/>
      <c r="AC71" s="80"/>
      <c r="AP71" s="80"/>
      <c r="BC71" s="80"/>
      <c r="BP71" s="80"/>
      <c r="CC71" s="80"/>
      <c r="CP71" s="80"/>
    </row>
    <row r="72" spans="16:96" s="11" customFormat="1" x14ac:dyDescent="0.35">
      <c r="P72" s="80"/>
      <c r="AC72" s="80"/>
      <c r="AP72" s="80"/>
      <c r="BC72" s="80"/>
      <c r="BP72" s="80"/>
      <c r="CC72" s="80"/>
      <c r="CP72" s="80"/>
    </row>
    <row r="73" spans="16:96" s="11" customFormat="1" x14ac:dyDescent="0.35">
      <c r="P73" s="80"/>
      <c r="AC73" s="80"/>
      <c r="AP73" s="80"/>
      <c r="BC73" s="80"/>
      <c r="BP73" s="80"/>
      <c r="CC73" s="80"/>
      <c r="CP73" s="80"/>
    </row>
    <row r="74" spans="16:96" s="11" customFormat="1" x14ac:dyDescent="0.35">
      <c r="P74" s="80"/>
      <c r="AC74" s="80"/>
      <c r="AP74" s="80"/>
      <c r="BC74" s="80"/>
      <c r="BP74" s="80"/>
      <c r="CC74" s="80"/>
      <c r="CP74" s="80"/>
    </row>
    <row r="75" spans="16:96" s="11" customFormat="1" x14ac:dyDescent="0.35">
      <c r="P75" s="80"/>
      <c r="AC75" s="80"/>
      <c r="AP75" s="80"/>
      <c r="BC75" s="80"/>
      <c r="BP75" s="80"/>
      <c r="CC75" s="80"/>
      <c r="CP75" s="80"/>
    </row>
    <row r="76" spans="16:96" s="11" customFormat="1" x14ac:dyDescent="0.35">
      <c r="P76" s="80"/>
      <c r="AC76" s="80"/>
      <c r="AP76" s="80"/>
      <c r="BC76" s="80"/>
      <c r="BP76" s="80"/>
      <c r="CC76" s="80"/>
      <c r="CP76" s="80"/>
    </row>
    <row r="77" spans="16:96" s="11" customFormat="1" x14ac:dyDescent="0.35">
      <c r="P77" s="80"/>
      <c r="AC77" s="80"/>
      <c r="AP77" s="80"/>
      <c r="BC77" s="80"/>
      <c r="BP77" s="80"/>
      <c r="CC77" s="80"/>
      <c r="CP77" s="80"/>
    </row>
    <row r="78" spans="16:96" s="11" customFormat="1" x14ac:dyDescent="0.35">
      <c r="P78" s="80"/>
      <c r="AC78" s="80"/>
      <c r="AP78" s="80"/>
      <c r="BC78" s="80"/>
      <c r="BP78" s="80"/>
      <c r="CC78" s="80"/>
      <c r="CP78" s="80"/>
    </row>
    <row r="79" spans="16:96" s="11" customFormat="1" x14ac:dyDescent="0.35">
      <c r="P79" s="80"/>
      <c r="AC79" s="80"/>
      <c r="AP79" s="80"/>
      <c r="BC79" s="80"/>
      <c r="BP79" s="80"/>
      <c r="CC79" s="80"/>
      <c r="CP79" s="80"/>
    </row>
    <row r="80" spans="16:96" s="11" customFormat="1" x14ac:dyDescent="0.35">
      <c r="P80" s="80"/>
      <c r="AC80" s="80"/>
      <c r="AP80" s="80"/>
      <c r="BC80" s="80"/>
      <c r="BP80" s="80"/>
      <c r="CC80" s="80"/>
      <c r="CP80" s="80"/>
    </row>
    <row r="81" spans="16:94" s="11" customFormat="1" x14ac:dyDescent="0.35">
      <c r="P81" s="80"/>
      <c r="AC81" s="80"/>
      <c r="AP81" s="80"/>
      <c r="BC81" s="80"/>
      <c r="BP81" s="80"/>
      <c r="CC81" s="80"/>
      <c r="CP81" s="80"/>
    </row>
    <row r="82" spans="16:94" s="11" customFormat="1" x14ac:dyDescent="0.35">
      <c r="P82" s="80"/>
      <c r="AC82" s="80"/>
      <c r="AP82" s="80"/>
      <c r="BC82" s="80"/>
      <c r="BP82" s="80"/>
      <c r="CC82" s="80"/>
      <c r="CP82" s="80"/>
    </row>
    <row r="83" spans="16:94" s="11" customFormat="1" x14ac:dyDescent="0.35">
      <c r="P83" s="80"/>
      <c r="AC83" s="80"/>
      <c r="AP83" s="80"/>
      <c r="BC83" s="80"/>
      <c r="BP83" s="80"/>
      <c r="CC83" s="80"/>
      <c r="CP83" s="80"/>
    </row>
    <row r="84" spans="16:94" s="11" customFormat="1" x14ac:dyDescent="0.35">
      <c r="P84" s="80"/>
      <c r="AC84" s="80"/>
      <c r="AP84" s="80"/>
      <c r="BC84" s="80"/>
      <c r="BP84" s="80"/>
      <c r="CC84" s="80"/>
      <c r="CP84" s="80"/>
    </row>
    <row r="85" spans="16:94" s="11" customFormat="1" x14ac:dyDescent="0.35">
      <c r="P85" s="80"/>
      <c r="AC85" s="80"/>
      <c r="AP85" s="80"/>
      <c r="BC85" s="80"/>
      <c r="BP85" s="80"/>
      <c r="CC85" s="80"/>
      <c r="CP85" s="80"/>
    </row>
    <row r="86" spans="16:94" s="11" customFormat="1" x14ac:dyDescent="0.35">
      <c r="P86" s="80"/>
      <c r="AC86" s="80"/>
      <c r="AP86" s="80"/>
      <c r="BC86" s="80"/>
      <c r="BP86" s="80"/>
      <c r="CC86" s="80"/>
      <c r="CP86" s="80"/>
    </row>
    <row r="87" spans="16:94" s="11" customFormat="1" x14ac:dyDescent="0.35">
      <c r="P87" s="80"/>
      <c r="AC87" s="80"/>
      <c r="AP87" s="80"/>
      <c r="BC87" s="80"/>
      <c r="BP87" s="80"/>
      <c r="CC87" s="80"/>
      <c r="CP87" s="80"/>
    </row>
    <row r="88" spans="16:94" s="11" customFormat="1" x14ac:dyDescent="0.35">
      <c r="P88" s="80"/>
      <c r="AC88" s="80"/>
      <c r="AP88" s="80"/>
      <c r="BC88" s="80"/>
      <c r="BP88" s="80"/>
      <c r="CC88" s="80"/>
      <c r="CP88" s="80"/>
    </row>
    <row r="89" spans="16:94" s="11" customFormat="1" x14ac:dyDescent="0.35">
      <c r="P89" s="80"/>
      <c r="AC89" s="80"/>
      <c r="AP89" s="80"/>
      <c r="BC89" s="80"/>
      <c r="BP89" s="80"/>
      <c r="CC89" s="80"/>
      <c r="CP89" s="80"/>
    </row>
    <row r="90" spans="16:94" s="11" customFormat="1" x14ac:dyDescent="0.35">
      <c r="P90" s="80"/>
      <c r="AC90" s="80"/>
      <c r="AP90" s="80"/>
      <c r="BC90" s="80"/>
      <c r="BP90" s="80"/>
      <c r="CC90" s="80"/>
      <c r="CP90" s="80"/>
    </row>
    <row r="91" spans="16:94" s="11" customFormat="1" x14ac:dyDescent="0.35">
      <c r="P91" s="80"/>
      <c r="AC91" s="80"/>
      <c r="AP91" s="80"/>
      <c r="BC91" s="80"/>
      <c r="BP91" s="80"/>
      <c r="CC91" s="80"/>
      <c r="CP91" s="80"/>
    </row>
    <row r="92" spans="16:94" s="11" customFormat="1" x14ac:dyDescent="0.35">
      <c r="P92" s="80"/>
      <c r="AC92" s="80"/>
      <c r="AP92" s="80"/>
      <c r="BC92" s="80"/>
      <c r="BP92" s="80"/>
      <c r="CC92" s="80"/>
      <c r="CP92" s="80"/>
    </row>
    <row r="93" spans="16:94" s="11" customFormat="1" x14ac:dyDescent="0.35">
      <c r="P93" s="80"/>
      <c r="AC93" s="80"/>
      <c r="AP93" s="80"/>
      <c r="BC93" s="80"/>
      <c r="BP93" s="80"/>
      <c r="CC93" s="80"/>
      <c r="CP93" s="80"/>
    </row>
    <row r="94" spans="16:94" s="11" customFormat="1" x14ac:dyDescent="0.35">
      <c r="P94" s="80"/>
      <c r="AC94" s="80"/>
      <c r="AP94" s="80"/>
      <c r="BC94" s="80"/>
      <c r="BP94" s="80"/>
      <c r="CC94" s="80"/>
      <c r="CP94" s="80"/>
    </row>
    <row r="95" spans="16:94" s="11" customFormat="1" x14ac:dyDescent="0.35">
      <c r="P95" s="80"/>
      <c r="AC95" s="80"/>
      <c r="AP95" s="80"/>
      <c r="BC95" s="80"/>
      <c r="BP95" s="80"/>
      <c r="CC95" s="80"/>
      <c r="CP95" s="80"/>
    </row>
    <row r="96" spans="16:94" s="11" customFormat="1" x14ac:dyDescent="0.35">
      <c r="P96" s="80"/>
      <c r="AC96" s="80"/>
      <c r="AP96" s="80"/>
      <c r="BC96" s="80"/>
      <c r="BP96" s="80"/>
      <c r="CC96" s="80"/>
      <c r="CP96" s="80"/>
    </row>
    <row r="97" spans="16:94" s="11" customFormat="1" x14ac:dyDescent="0.35">
      <c r="P97" s="80"/>
      <c r="AC97" s="80"/>
      <c r="AP97" s="80"/>
      <c r="BC97" s="80"/>
      <c r="BP97" s="80"/>
      <c r="CC97" s="80"/>
      <c r="CP97" s="80"/>
    </row>
    <row r="98" spans="16:94" s="11" customFormat="1" x14ac:dyDescent="0.35">
      <c r="P98" s="80"/>
      <c r="AC98" s="80"/>
      <c r="AP98" s="80"/>
      <c r="BC98" s="80"/>
      <c r="BP98" s="80"/>
      <c r="CC98" s="80"/>
      <c r="CP98" s="80"/>
    </row>
    <row r="99" spans="16:94" s="11" customFormat="1" x14ac:dyDescent="0.35">
      <c r="P99" s="80"/>
      <c r="AC99" s="80"/>
      <c r="AP99" s="80"/>
      <c r="BC99" s="80"/>
      <c r="BP99" s="80"/>
      <c r="CC99" s="80"/>
      <c r="CP99" s="80"/>
    </row>
    <row r="100" spans="16:94" s="11" customFormat="1" x14ac:dyDescent="0.35">
      <c r="P100" s="80"/>
      <c r="AC100" s="80"/>
      <c r="AP100" s="80"/>
      <c r="BC100" s="80"/>
      <c r="BP100" s="80"/>
      <c r="CC100" s="80"/>
      <c r="CP100" s="80"/>
    </row>
    <row r="101" spans="16:94" s="11" customFormat="1" x14ac:dyDescent="0.35">
      <c r="P101" s="80"/>
      <c r="AC101" s="80"/>
      <c r="AP101" s="80"/>
      <c r="BC101" s="80"/>
      <c r="BP101" s="80"/>
      <c r="CC101" s="80"/>
      <c r="CP101" s="80"/>
    </row>
    <row r="102" spans="16:94" s="11" customFormat="1" x14ac:dyDescent="0.35">
      <c r="P102" s="80"/>
      <c r="AC102" s="80"/>
      <c r="AP102" s="80"/>
      <c r="BC102" s="80"/>
      <c r="BP102" s="80"/>
      <c r="CC102" s="80"/>
      <c r="CP102" s="80"/>
    </row>
    <row r="103" spans="16:94" s="11" customFormat="1" x14ac:dyDescent="0.35">
      <c r="P103" s="80"/>
      <c r="AC103" s="80"/>
      <c r="AP103" s="80"/>
      <c r="BC103" s="80"/>
      <c r="BP103" s="80"/>
      <c r="CC103" s="80"/>
      <c r="CP103" s="80"/>
    </row>
    <row r="104" spans="16:94" s="11" customFormat="1" x14ac:dyDescent="0.35">
      <c r="P104" s="80"/>
      <c r="AC104" s="80"/>
      <c r="AP104" s="80"/>
      <c r="BC104" s="80"/>
      <c r="BP104" s="80"/>
      <c r="CC104" s="80"/>
      <c r="CP104" s="80"/>
    </row>
    <row r="105" spans="16:94" s="11" customFormat="1" x14ac:dyDescent="0.35">
      <c r="P105" s="80"/>
      <c r="AC105" s="80"/>
      <c r="AP105" s="80"/>
      <c r="BC105" s="80"/>
      <c r="BP105" s="80"/>
      <c r="CC105" s="80"/>
      <c r="CP105" s="80"/>
    </row>
    <row r="106" spans="16:94" s="11" customFormat="1" x14ac:dyDescent="0.35">
      <c r="P106" s="80"/>
      <c r="AC106" s="80"/>
      <c r="AP106" s="80"/>
      <c r="BC106" s="80"/>
      <c r="BP106" s="80"/>
      <c r="CC106" s="80"/>
      <c r="CP106" s="80"/>
    </row>
    <row r="107" spans="16:94" s="11" customFormat="1" x14ac:dyDescent="0.35">
      <c r="P107" s="80"/>
      <c r="AC107" s="80"/>
      <c r="AP107" s="80"/>
      <c r="BC107" s="80"/>
      <c r="BP107" s="80"/>
      <c r="CC107" s="80"/>
      <c r="CP107" s="80"/>
    </row>
    <row r="108" spans="16:94" s="11" customFormat="1" x14ac:dyDescent="0.35">
      <c r="P108" s="80"/>
      <c r="AC108" s="80"/>
      <c r="AP108" s="80"/>
      <c r="BC108" s="80"/>
      <c r="BP108" s="80"/>
      <c r="CC108" s="80"/>
      <c r="CP108" s="80"/>
    </row>
    <row r="109" spans="16:94" s="11" customFormat="1" x14ac:dyDescent="0.35">
      <c r="P109" s="80"/>
      <c r="AC109" s="80"/>
      <c r="AP109" s="80"/>
      <c r="BC109" s="80"/>
      <c r="BP109" s="80"/>
      <c r="CC109" s="80"/>
      <c r="CP109" s="80"/>
    </row>
    <row r="110" spans="16:94" s="11" customFormat="1" x14ac:dyDescent="0.35">
      <c r="P110" s="80"/>
      <c r="AC110" s="80"/>
      <c r="AP110" s="80"/>
      <c r="BC110" s="80"/>
      <c r="BP110" s="80"/>
      <c r="CC110" s="80"/>
      <c r="CP110" s="80"/>
    </row>
    <row r="111" spans="16:94" s="11" customFormat="1" x14ac:dyDescent="0.35">
      <c r="P111" s="80"/>
      <c r="AC111" s="80"/>
      <c r="AP111" s="80"/>
      <c r="BC111" s="80"/>
      <c r="BP111" s="80"/>
      <c r="CC111" s="80"/>
      <c r="CP111" s="80"/>
    </row>
    <row r="112" spans="16:94" s="11" customFormat="1" x14ac:dyDescent="0.35">
      <c r="P112" s="80"/>
      <c r="AC112" s="80"/>
      <c r="AP112" s="80"/>
      <c r="BC112" s="80"/>
      <c r="BP112" s="80"/>
      <c r="CC112" s="80"/>
      <c r="CP112" s="80"/>
    </row>
    <row r="113" spans="16:94" s="11" customFormat="1" x14ac:dyDescent="0.35">
      <c r="P113" s="80"/>
      <c r="AC113" s="80"/>
      <c r="AP113" s="80"/>
      <c r="BC113" s="80"/>
      <c r="BP113" s="80"/>
      <c r="CC113" s="80"/>
      <c r="CP113" s="80"/>
    </row>
    <row r="114" spans="16:94" s="11" customFormat="1" x14ac:dyDescent="0.35">
      <c r="P114" s="80"/>
      <c r="AC114" s="80"/>
      <c r="AP114" s="80"/>
      <c r="BC114" s="80"/>
      <c r="BP114" s="80"/>
      <c r="CC114" s="80"/>
      <c r="CP114" s="80"/>
    </row>
    <row r="115" spans="16:94" s="11" customFormat="1" x14ac:dyDescent="0.35">
      <c r="P115" s="80"/>
      <c r="AC115" s="80"/>
      <c r="AP115" s="80"/>
      <c r="BC115" s="80"/>
      <c r="BP115" s="80"/>
      <c r="CC115" s="80"/>
      <c r="CP115" s="80"/>
    </row>
    <row r="116" spans="16:94" s="11" customFormat="1" x14ac:dyDescent="0.35">
      <c r="P116" s="80"/>
      <c r="AC116" s="80"/>
      <c r="AP116" s="80"/>
      <c r="BC116" s="80"/>
      <c r="BP116" s="80"/>
      <c r="CC116" s="80"/>
      <c r="CP116" s="80"/>
    </row>
    <row r="117" spans="16:94" s="11" customFormat="1" x14ac:dyDescent="0.35">
      <c r="P117" s="80"/>
      <c r="AC117" s="80"/>
      <c r="AP117" s="80"/>
      <c r="BC117" s="80"/>
      <c r="BP117" s="80"/>
      <c r="CC117" s="80"/>
      <c r="CP117" s="80"/>
    </row>
    <row r="118" spans="16:94" s="11" customFormat="1" x14ac:dyDescent="0.35">
      <c r="P118" s="80"/>
      <c r="AC118" s="80"/>
      <c r="AP118" s="80"/>
      <c r="BC118" s="80"/>
      <c r="BP118" s="80"/>
      <c r="CC118" s="80"/>
      <c r="CP118" s="80"/>
    </row>
    <row r="119" spans="16:94" s="11" customFormat="1" x14ac:dyDescent="0.35">
      <c r="P119" s="80"/>
      <c r="AC119" s="80"/>
      <c r="AP119" s="80"/>
      <c r="BC119" s="80"/>
      <c r="BP119" s="80"/>
      <c r="CC119" s="80"/>
      <c r="CP119" s="80"/>
    </row>
    <row r="120" spans="16:94" s="11" customFormat="1" x14ac:dyDescent="0.35">
      <c r="P120" s="80"/>
      <c r="AC120" s="80"/>
      <c r="AP120" s="80"/>
      <c r="BC120" s="80"/>
      <c r="BP120" s="80"/>
      <c r="CC120" s="80"/>
      <c r="CP120" s="80"/>
    </row>
    <row r="121" spans="16:94" s="11" customFormat="1" x14ac:dyDescent="0.35">
      <c r="P121" s="80"/>
      <c r="AC121" s="80"/>
      <c r="AP121" s="80"/>
      <c r="BC121" s="80"/>
      <c r="BP121" s="80"/>
      <c r="CC121" s="80"/>
      <c r="CP121" s="80"/>
    </row>
    <row r="122" spans="16:94" s="11" customFormat="1" x14ac:dyDescent="0.35">
      <c r="P122" s="80"/>
      <c r="AC122" s="80"/>
      <c r="AP122" s="80"/>
      <c r="BC122" s="80"/>
      <c r="BP122" s="80"/>
      <c r="CC122" s="80"/>
      <c r="CP122" s="80"/>
    </row>
    <row r="123" spans="16:94" s="11" customFormat="1" x14ac:dyDescent="0.35">
      <c r="P123" s="80"/>
      <c r="AC123" s="80"/>
      <c r="AP123" s="80"/>
      <c r="BC123" s="80"/>
      <c r="BP123" s="80"/>
      <c r="CC123" s="80"/>
      <c r="CP123" s="80"/>
    </row>
    <row r="124" spans="16:94" s="11" customFormat="1" x14ac:dyDescent="0.35">
      <c r="P124" s="80"/>
      <c r="AC124" s="80"/>
      <c r="AP124" s="80"/>
      <c r="BC124" s="80"/>
      <c r="BP124" s="80"/>
      <c r="CC124" s="80"/>
      <c r="CP124" s="80"/>
    </row>
    <row r="125" spans="16:94" s="11" customFormat="1" x14ac:dyDescent="0.35">
      <c r="P125" s="80"/>
      <c r="AC125" s="80"/>
      <c r="AP125" s="80"/>
      <c r="BC125" s="80"/>
      <c r="BP125" s="80"/>
      <c r="CC125" s="80"/>
      <c r="CP125" s="80"/>
    </row>
    <row r="126" spans="16:94" s="11" customFormat="1" x14ac:dyDescent="0.35">
      <c r="P126" s="80"/>
      <c r="AC126" s="80"/>
      <c r="AP126" s="80"/>
      <c r="BC126" s="80"/>
      <c r="BP126" s="80"/>
      <c r="CC126" s="80"/>
      <c r="CP126" s="80"/>
    </row>
    <row r="127" spans="16:94" s="11" customFormat="1" x14ac:dyDescent="0.35">
      <c r="P127" s="80"/>
      <c r="AC127" s="80"/>
      <c r="AP127" s="80"/>
      <c r="BC127" s="80"/>
      <c r="BP127" s="80"/>
      <c r="CC127" s="80"/>
      <c r="CP127" s="80"/>
    </row>
    <row r="128" spans="16:94" s="11" customFormat="1" x14ac:dyDescent="0.35">
      <c r="P128" s="80"/>
      <c r="AC128" s="80"/>
      <c r="AP128" s="80"/>
      <c r="BC128" s="80"/>
      <c r="BP128" s="80"/>
      <c r="CC128" s="80"/>
      <c r="CP128" s="80"/>
    </row>
    <row r="129" spans="16:94" s="11" customFormat="1" x14ac:dyDescent="0.35">
      <c r="P129" s="80"/>
      <c r="AC129" s="80"/>
      <c r="AP129" s="80"/>
      <c r="BC129" s="80"/>
      <c r="BP129" s="80"/>
      <c r="CC129" s="80"/>
      <c r="CP129" s="80"/>
    </row>
    <row r="130" spans="16:94" s="11" customFormat="1" x14ac:dyDescent="0.35">
      <c r="P130" s="80"/>
      <c r="AC130" s="80"/>
      <c r="AP130" s="80"/>
      <c r="BC130" s="80"/>
      <c r="BP130" s="80"/>
      <c r="CC130" s="80"/>
      <c r="CP130" s="80"/>
    </row>
    <row r="131" spans="16:94" s="11" customFormat="1" x14ac:dyDescent="0.35">
      <c r="P131" s="80"/>
      <c r="AC131" s="80"/>
      <c r="AP131" s="80"/>
      <c r="BC131" s="80"/>
      <c r="BP131" s="80"/>
      <c r="CC131" s="80"/>
      <c r="CP131" s="80"/>
    </row>
    <row r="132" spans="16:94" s="11" customFormat="1" x14ac:dyDescent="0.35">
      <c r="P132" s="80"/>
      <c r="AC132" s="80"/>
      <c r="AP132" s="80"/>
      <c r="BC132" s="80"/>
      <c r="BP132" s="80"/>
      <c r="CC132" s="80"/>
      <c r="CP132" s="80"/>
    </row>
    <row r="133" spans="16:94" s="11" customFormat="1" x14ac:dyDescent="0.35">
      <c r="P133" s="80"/>
      <c r="AC133" s="80"/>
      <c r="AP133" s="80"/>
      <c r="BC133" s="80"/>
      <c r="BP133" s="80"/>
      <c r="CC133" s="80"/>
      <c r="CP133" s="80"/>
    </row>
    <row r="134" spans="16:94" s="11" customFormat="1" x14ac:dyDescent="0.35">
      <c r="P134" s="80"/>
      <c r="AC134" s="80"/>
      <c r="AP134" s="80"/>
      <c r="BC134" s="80"/>
      <c r="BP134" s="80"/>
      <c r="CC134" s="80"/>
      <c r="CP134" s="80"/>
    </row>
    <row r="135" spans="16:94" s="11" customFormat="1" x14ac:dyDescent="0.35">
      <c r="P135" s="80"/>
      <c r="AC135" s="80"/>
      <c r="AP135" s="80"/>
      <c r="BC135" s="80"/>
      <c r="BP135" s="80"/>
      <c r="CC135" s="80"/>
      <c r="CP135" s="80"/>
    </row>
    <row r="136" spans="16:94" s="11" customFormat="1" x14ac:dyDescent="0.35">
      <c r="P136" s="80"/>
      <c r="AC136" s="80"/>
      <c r="AP136" s="80"/>
      <c r="BC136" s="80"/>
      <c r="BP136" s="80"/>
      <c r="CC136" s="80"/>
      <c r="CP136" s="80"/>
    </row>
    <row r="137" spans="16:94" s="11" customFormat="1" x14ac:dyDescent="0.35">
      <c r="P137" s="80"/>
      <c r="AC137" s="80"/>
      <c r="AP137" s="80"/>
      <c r="BC137" s="80"/>
      <c r="BP137" s="80"/>
      <c r="CC137" s="80"/>
      <c r="CP137" s="80"/>
    </row>
    <row r="138" spans="16:94" s="11" customFormat="1" x14ac:dyDescent="0.35">
      <c r="P138" s="80"/>
      <c r="AC138" s="80"/>
      <c r="AP138" s="80"/>
      <c r="BC138" s="80"/>
      <c r="BP138" s="80"/>
      <c r="CC138" s="80"/>
      <c r="CP138" s="80"/>
    </row>
    <row r="139" spans="16:94" s="11" customFormat="1" x14ac:dyDescent="0.35">
      <c r="P139" s="80"/>
      <c r="AC139" s="80"/>
      <c r="AP139" s="80"/>
      <c r="BC139" s="80"/>
      <c r="BP139" s="80"/>
      <c r="CC139" s="80"/>
      <c r="CP139" s="80"/>
    </row>
    <row r="140" spans="16:94" s="11" customFormat="1" x14ac:dyDescent="0.35">
      <c r="P140" s="80"/>
      <c r="AC140" s="80"/>
      <c r="AP140" s="80"/>
      <c r="BC140" s="80"/>
      <c r="BP140" s="80"/>
      <c r="CC140" s="80"/>
      <c r="CP140" s="80"/>
    </row>
    <row r="141" spans="16:94" s="11" customFormat="1" x14ac:dyDescent="0.35">
      <c r="P141" s="80"/>
      <c r="AC141" s="80"/>
      <c r="AP141" s="80"/>
      <c r="BC141" s="80"/>
      <c r="BP141" s="80"/>
      <c r="CC141" s="80"/>
      <c r="CP141" s="80"/>
    </row>
    <row r="142" spans="16:94" s="11" customFormat="1" x14ac:dyDescent="0.35">
      <c r="P142" s="80"/>
      <c r="AC142" s="80"/>
      <c r="AP142" s="80"/>
      <c r="BC142" s="80"/>
      <c r="BP142" s="80"/>
      <c r="CC142" s="80"/>
      <c r="CP142" s="80"/>
    </row>
    <row r="143" spans="16:94" s="11" customFormat="1" x14ac:dyDescent="0.35">
      <c r="P143" s="80"/>
      <c r="AC143" s="80"/>
      <c r="AP143" s="80"/>
      <c r="BC143" s="80"/>
      <c r="BP143" s="80"/>
      <c r="CC143" s="80"/>
      <c r="CP143" s="80"/>
    </row>
    <row r="144" spans="16:94" s="11" customFormat="1" x14ac:dyDescent="0.35">
      <c r="P144" s="80"/>
      <c r="AC144" s="80"/>
      <c r="AP144" s="80"/>
      <c r="BC144" s="80"/>
      <c r="BP144" s="80"/>
      <c r="CC144" s="80"/>
      <c r="CP144" s="80"/>
    </row>
    <row r="145" spans="16:94" s="11" customFormat="1" x14ac:dyDescent="0.35">
      <c r="P145" s="80"/>
      <c r="AC145" s="80"/>
      <c r="AP145" s="80"/>
      <c r="BC145" s="80"/>
      <c r="BP145" s="80"/>
      <c r="CC145" s="80"/>
      <c r="CP145" s="80"/>
    </row>
    <row r="146" spans="16:94" s="11" customFormat="1" x14ac:dyDescent="0.35">
      <c r="P146" s="80"/>
      <c r="AC146" s="80"/>
      <c r="AP146" s="80"/>
      <c r="BC146" s="80"/>
      <c r="BP146" s="80"/>
      <c r="CC146" s="80"/>
      <c r="CP146" s="80"/>
    </row>
    <row r="147" spans="16:94" s="11" customFormat="1" x14ac:dyDescent="0.35">
      <c r="P147" s="80"/>
      <c r="AC147" s="80"/>
      <c r="AP147" s="80"/>
      <c r="BC147" s="80"/>
      <c r="BP147" s="80"/>
      <c r="CC147" s="80"/>
      <c r="CP147" s="80"/>
    </row>
    <row r="148" spans="16:94" s="11" customFormat="1" x14ac:dyDescent="0.35">
      <c r="P148" s="80"/>
      <c r="AC148" s="80"/>
      <c r="AP148" s="80"/>
      <c r="BC148" s="80"/>
      <c r="BP148" s="80"/>
      <c r="CC148" s="80"/>
      <c r="CP148" s="80"/>
    </row>
    <row r="149" spans="16:94" s="11" customFormat="1" x14ac:dyDescent="0.35">
      <c r="P149" s="80"/>
      <c r="AC149" s="80"/>
      <c r="AP149" s="80"/>
      <c r="BC149" s="80"/>
      <c r="BP149" s="80"/>
      <c r="CC149" s="80"/>
      <c r="CP149" s="80"/>
    </row>
    <row r="150" spans="16:94" s="11" customFormat="1" x14ac:dyDescent="0.35">
      <c r="P150" s="80"/>
      <c r="AC150" s="80"/>
      <c r="AP150" s="80"/>
      <c r="BC150" s="80"/>
      <c r="BP150" s="80"/>
      <c r="CC150" s="80"/>
      <c r="CP150" s="80"/>
    </row>
    <row r="151" spans="16:94" s="11" customFormat="1" x14ac:dyDescent="0.35">
      <c r="P151" s="80"/>
      <c r="AC151" s="80"/>
      <c r="AP151" s="80"/>
      <c r="BC151" s="80"/>
      <c r="BP151" s="80"/>
      <c r="CC151" s="80"/>
      <c r="CP151" s="80"/>
    </row>
    <row r="152" spans="16:94" s="11" customFormat="1" x14ac:dyDescent="0.35">
      <c r="P152" s="80"/>
      <c r="AC152" s="80"/>
      <c r="AP152" s="80"/>
      <c r="BC152" s="80"/>
      <c r="BP152" s="80"/>
      <c r="CC152" s="80"/>
      <c r="CP152" s="80"/>
    </row>
    <row r="153" spans="16:94" s="11" customFormat="1" x14ac:dyDescent="0.35">
      <c r="P153" s="80"/>
      <c r="AC153" s="80"/>
      <c r="AP153" s="80"/>
      <c r="BC153" s="80"/>
      <c r="BP153" s="80"/>
      <c r="CC153" s="80"/>
      <c r="CP153" s="80"/>
    </row>
    <row r="154" spans="16:94" s="11" customFormat="1" x14ac:dyDescent="0.35">
      <c r="P154" s="80"/>
      <c r="AC154" s="80"/>
      <c r="AP154" s="80"/>
      <c r="BC154" s="80"/>
      <c r="BP154" s="80"/>
      <c r="CC154" s="80"/>
      <c r="CP154" s="80"/>
    </row>
    <row r="155" spans="16:94" s="11" customFormat="1" x14ac:dyDescent="0.35">
      <c r="P155" s="80"/>
      <c r="AC155" s="80"/>
      <c r="AP155" s="80"/>
      <c r="BC155" s="80"/>
      <c r="BP155" s="80"/>
      <c r="CC155" s="80"/>
      <c r="CP155" s="80"/>
    </row>
    <row r="156" spans="16:94" s="11" customFormat="1" x14ac:dyDescent="0.35">
      <c r="P156" s="80"/>
      <c r="AC156" s="80"/>
      <c r="AP156" s="80"/>
      <c r="BC156" s="80"/>
      <c r="BP156" s="80"/>
      <c r="CC156" s="80"/>
      <c r="CP156" s="80"/>
    </row>
    <row r="157" spans="16:94" s="11" customFormat="1" x14ac:dyDescent="0.35">
      <c r="P157" s="80"/>
      <c r="AC157" s="80"/>
      <c r="AP157" s="80"/>
      <c r="BC157" s="80"/>
      <c r="BP157" s="80"/>
      <c r="CC157" s="80"/>
      <c r="CP157" s="80"/>
    </row>
    <row r="158" spans="16:94" s="11" customFormat="1" x14ac:dyDescent="0.35">
      <c r="P158" s="80"/>
      <c r="AC158" s="80"/>
      <c r="AP158" s="80"/>
      <c r="BC158" s="80"/>
      <c r="BP158" s="80"/>
      <c r="CC158" s="80"/>
      <c r="CP158" s="80"/>
    </row>
    <row r="159" spans="16:94" s="11" customFormat="1" x14ac:dyDescent="0.35">
      <c r="P159" s="80"/>
      <c r="AC159" s="80"/>
      <c r="AP159" s="80"/>
      <c r="BC159" s="80"/>
      <c r="BP159" s="80"/>
      <c r="CC159" s="80"/>
      <c r="CP159" s="80"/>
    </row>
    <row r="160" spans="16:94" s="11" customFormat="1" x14ac:dyDescent="0.35">
      <c r="P160" s="80"/>
      <c r="AC160" s="80"/>
      <c r="AP160" s="80"/>
      <c r="BC160" s="80"/>
      <c r="BP160" s="80"/>
      <c r="CC160" s="80"/>
      <c r="CP160" s="80"/>
    </row>
    <row r="161" spans="16:94" s="11" customFormat="1" x14ac:dyDescent="0.35">
      <c r="P161" s="80"/>
      <c r="AC161" s="80"/>
      <c r="AP161" s="80"/>
      <c r="BC161" s="80"/>
      <c r="BP161" s="80"/>
      <c r="CC161" s="80"/>
      <c r="CP161" s="80"/>
    </row>
    <row r="162" spans="16:94" s="11" customFormat="1" x14ac:dyDescent="0.35">
      <c r="P162" s="80"/>
      <c r="AC162" s="80"/>
      <c r="AP162" s="80"/>
      <c r="BC162" s="80"/>
      <c r="BP162" s="80"/>
      <c r="CC162" s="80"/>
      <c r="CP162" s="80"/>
    </row>
    <row r="163" spans="16:94" s="11" customFormat="1" x14ac:dyDescent="0.35">
      <c r="P163" s="80"/>
      <c r="AC163" s="80"/>
      <c r="AP163" s="80"/>
      <c r="BC163" s="80"/>
      <c r="BP163" s="80"/>
      <c r="CC163" s="80"/>
      <c r="CP163" s="80"/>
    </row>
    <row r="164" spans="16:94" s="11" customFormat="1" x14ac:dyDescent="0.35">
      <c r="P164" s="80"/>
      <c r="AC164" s="80"/>
      <c r="AP164" s="80"/>
      <c r="BC164" s="80"/>
      <c r="BP164" s="80"/>
      <c r="CC164" s="80"/>
      <c r="CP164" s="80"/>
    </row>
    <row r="165" spans="16:94" s="11" customFormat="1" x14ac:dyDescent="0.35">
      <c r="P165" s="80"/>
      <c r="AC165" s="80"/>
      <c r="AP165" s="80"/>
      <c r="BC165" s="80"/>
      <c r="BP165" s="80"/>
      <c r="CC165" s="80"/>
      <c r="CP165" s="80"/>
    </row>
    <row r="166" spans="16:94" s="11" customFormat="1" x14ac:dyDescent="0.35">
      <c r="P166" s="80"/>
      <c r="AC166" s="80"/>
      <c r="AP166" s="80"/>
      <c r="BC166" s="80"/>
      <c r="BP166" s="80"/>
      <c r="CC166" s="80"/>
      <c r="CP166" s="80"/>
    </row>
    <row r="167" spans="16:94" s="11" customFormat="1" x14ac:dyDescent="0.35">
      <c r="P167" s="80"/>
      <c r="AC167" s="80"/>
      <c r="AP167" s="80"/>
      <c r="BC167" s="80"/>
      <c r="BP167" s="80"/>
      <c r="CC167" s="80"/>
      <c r="CP167" s="80"/>
    </row>
    <row r="168" spans="16:94" s="11" customFormat="1" x14ac:dyDescent="0.35">
      <c r="P168" s="80"/>
      <c r="AC168" s="80"/>
      <c r="AP168" s="80"/>
      <c r="BC168" s="80"/>
      <c r="BP168" s="80"/>
      <c r="CC168" s="80"/>
      <c r="CP168" s="80"/>
    </row>
    <row r="169" spans="16:94" s="11" customFormat="1" x14ac:dyDescent="0.35">
      <c r="P169" s="80"/>
      <c r="AC169" s="80"/>
      <c r="AP169" s="80"/>
      <c r="BC169" s="80"/>
      <c r="BP169" s="80"/>
      <c r="CC169" s="80"/>
      <c r="CP169" s="80"/>
    </row>
    <row r="170" spans="16:94" s="11" customFormat="1" x14ac:dyDescent="0.35">
      <c r="P170" s="80"/>
      <c r="AC170" s="80"/>
      <c r="AP170" s="80"/>
      <c r="BC170" s="80"/>
      <c r="BP170" s="80"/>
      <c r="CC170" s="80"/>
      <c r="CP170" s="80"/>
    </row>
    <row r="171" spans="16:94" s="11" customFormat="1" x14ac:dyDescent="0.35">
      <c r="P171" s="80"/>
      <c r="AC171" s="80"/>
      <c r="AP171" s="80"/>
      <c r="BC171" s="80"/>
      <c r="BP171" s="80"/>
      <c r="CC171" s="80"/>
      <c r="CP171" s="80"/>
    </row>
    <row r="172" spans="16:94" s="11" customFormat="1" x14ac:dyDescent="0.35">
      <c r="P172" s="80"/>
      <c r="AC172" s="80"/>
      <c r="AP172" s="80"/>
      <c r="BC172" s="80"/>
      <c r="BP172" s="80"/>
      <c r="CC172" s="80"/>
      <c r="CP172" s="80"/>
    </row>
    <row r="173" spans="16:94" s="11" customFormat="1" x14ac:dyDescent="0.35">
      <c r="P173" s="80"/>
      <c r="AC173" s="80"/>
      <c r="AP173" s="80"/>
      <c r="BC173" s="80"/>
      <c r="BP173" s="80"/>
      <c r="CC173" s="80"/>
      <c r="CP173" s="80"/>
    </row>
    <row r="174" spans="16:94" s="11" customFormat="1" x14ac:dyDescent="0.35">
      <c r="P174" s="80"/>
      <c r="AC174" s="80"/>
      <c r="AP174" s="80"/>
      <c r="BC174" s="80"/>
      <c r="BP174" s="80"/>
      <c r="CC174" s="80"/>
      <c r="CP174" s="80"/>
    </row>
    <row r="175" spans="16:94" s="11" customFormat="1" x14ac:dyDescent="0.35">
      <c r="P175" s="80"/>
      <c r="AC175" s="80"/>
      <c r="AP175" s="80"/>
      <c r="BC175" s="80"/>
      <c r="BP175" s="80"/>
      <c r="CC175" s="80"/>
      <c r="CP175" s="80"/>
    </row>
    <row r="176" spans="16:94" s="11" customFormat="1" x14ac:dyDescent="0.35">
      <c r="P176" s="80"/>
      <c r="AC176" s="80"/>
      <c r="AP176" s="80"/>
      <c r="BC176" s="80"/>
      <c r="BP176" s="80"/>
      <c r="CC176" s="80"/>
      <c r="CP176" s="80"/>
    </row>
    <row r="177" spans="16:94" s="11" customFormat="1" x14ac:dyDescent="0.35">
      <c r="P177" s="80"/>
      <c r="AC177" s="80"/>
      <c r="AP177" s="80"/>
      <c r="BC177" s="80"/>
      <c r="BP177" s="80"/>
      <c r="CC177" s="80"/>
      <c r="CP177" s="80"/>
    </row>
    <row r="178" spans="16:94" s="11" customFormat="1" x14ac:dyDescent="0.35">
      <c r="P178" s="80"/>
      <c r="AC178" s="80"/>
      <c r="AP178" s="80"/>
      <c r="BC178" s="80"/>
      <c r="BP178" s="80"/>
      <c r="CC178" s="80"/>
      <c r="CP178" s="80"/>
    </row>
    <row r="179" spans="16:94" s="11" customFormat="1" x14ac:dyDescent="0.35">
      <c r="P179" s="80"/>
      <c r="AC179" s="80"/>
      <c r="AP179" s="80"/>
      <c r="BC179" s="80"/>
      <c r="BP179" s="80"/>
      <c r="CC179" s="80"/>
      <c r="CP179" s="80"/>
    </row>
    <row r="180" spans="16:94" s="11" customFormat="1" x14ac:dyDescent="0.35">
      <c r="P180" s="80"/>
      <c r="AC180" s="80"/>
      <c r="AP180" s="80"/>
      <c r="BC180" s="80"/>
      <c r="BP180" s="80"/>
      <c r="CC180" s="80"/>
      <c r="CP180" s="80"/>
    </row>
    <row r="181" spans="16:94" s="11" customFormat="1" x14ac:dyDescent="0.35">
      <c r="P181" s="80"/>
      <c r="AC181" s="80"/>
      <c r="AP181" s="80"/>
      <c r="BC181" s="80"/>
      <c r="BP181" s="80"/>
      <c r="CC181" s="80"/>
      <c r="CP181" s="80"/>
    </row>
    <row r="182" spans="16:94" s="11" customFormat="1" x14ac:dyDescent="0.35">
      <c r="P182" s="80"/>
      <c r="AC182" s="80"/>
      <c r="AP182" s="80"/>
      <c r="BC182" s="80"/>
      <c r="BP182" s="80"/>
      <c r="CC182" s="80"/>
      <c r="CP182" s="80"/>
    </row>
    <row r="183" spans="16:94" s="11" customFormat="1" x14ac:dyDescent="0.35">
      <c r="P183" s="80"/>
      <c r="AC183" s="80"/>
      <c r="AP183" s="80"/>
      <c r="BC183" s="80"/>
      <c r="BP183" s="80"/>
      <c r="CC183" s="80"/>
      <c r="CP183" s="80"/>
    </row>
    <row r="184" spans="16:94" s="11" customFormat="1" x14ac:dyDescent="0.35">
      <c r="P184" s="80"/>
      <c r="AC184" s="80"/>
      <c r="AP184" s="80"/>
      <c r="BC184" s="80"/>
      <c r="BP184" s="80"/>
      <c r="CC184" s="80"/>
      <c r="CP184" s="80"/>
    </row>
    <row r="185" spans="16:94" s="11" customFormat="1" x14ac:dyDescent="0.35">
      <c r="P185" s="80"/>
      <c r="AC185" s="80"/>
      <c r="AP185" s="80"/>
      <c r="BC185" s="80"/>
      <c r="BP185" s="80"/>
      <c r="CC185" s="80"/>
      <c r="CP185" s="80"/>
    </row>
    <row r="186" spans="16:94" s="11" customFormat="1" x14ac:dyDescent="0.35">
      <c r="P186" s="80"/>
      <c r="AC186" s="80"/>
      <c r="AP186" s="80"/>
      <c r="BC186" s="80"/>
      <c r="BP186" s="80"/>
      <c r="CC186" s="80"/>
      <c r="CP186" s="80"/>
    </row>
    <row r="187" spans="16:94" s="11" customFormat="1" x14ac:dyDescent="0.35">
      <c r="P187" s="80"/>
      <c r="AC187" s="80"/>
      <c r="AP187" s="80"/>
      <c r="BC187" s="80"/>
      <c r="BP187" s="80"/>
      <c r="CC187" s="80"/>
      <c r="CP187" s="80"/>
    </row>
    <row r="188" spans="16:94" s="11" customFormat="1" x14ac:dyDescent="0.35">
      <c r="P188" s="80"/>
      <c r="AC188" s="80"/>
      <c r="AP188" s="80"/>
      <c r="BC188" s="80"/>
      <c r="BP188" s="80"/>
      <c r="CC188" s="80"/>
      <c r="CP188" s="80"/>
    </row>
    <row r="189" spans="16:94" s="11" customFormat="1" x14ac:dyDescent="0.35">
      <c r="P189" s="80"/>
      <c r="AC189" s="80"/>
      <c r="AP189" s="80"/>
      <c r="BC189" s="80"/>
      <c r="BP189" s="80"/>
      <c r="CC189" s="80"/>
      <c r="CP189" s="80"/>
    </row>
    <row r="190" spans="16:94" s="11" customFormat="1" x14ac:dyDescent="0.35">
      <c r="P190" s="80"/>
      <c r="AC190" s="80"/>
      <c r="AP190" s="80"/>
      <c r="BC190" s="80"/>
      <c r="BP190" s="80"/>
      <c r="CC190" s="80"/>
      <c r="CP190" s="80"/>
    </row>
    <row r="191" spans="16:94" s="11" customFormat="1" x14ac:dyDescent="0.35">
      <c r="P191" s="80"/>
      <c r="AC191" s="80"/>
      <c r="AP191" s="80"/>
      <c r="BC191" s="80"/>
      <c r="BP191" s="80"/>
      <c r="CC191" s="80"/>
      <c r="CP191" s="80"/>
    </row>
    <row r="192" spans="16:94" s="11" customFormat="1" x14ac:dyDescent="0.35">
      <c r="P192" s="80"/>
      <c r="AC192" s="80"/>
      <c r="AP192" s="80"/>
      <c r="BC192" s="80"/>
      <c r="BP192" s="80"/>
      <c r="CC192" s="80"/>
      <c r="CP192" s="80"/>
    </row>
    <row r="193" spans="16:94" s="11" customFormat="1" x14ac:dyDescent="0.35">
      <c r="P193" s="80"/>
      <c r="AC193" s="80"/>
      <c r="AP193" s="80"/>
      <c r="BC193" s="80"/>
      <c r="BP193" s="80"/>
      <c r="CC193" s="80"/>
      <c r="CP193" s="80"/>
    </row>
    <row r="194" spans="16:94" s="11" customFormat="1" x14ac:dyDescent="0.35">
      <c r="P194" s="80"/>
      <c r="AC194" s="80"/>
      <c r="AP194" s="80"/>
      <c r="BC194" s="80"/>
      <c r="BP194" s="80"/>
      <c r="CC194" s="80"/>
      <c r="CP194" s="80"/>
    </row>
    <row r="195" spans="16:94" s="11" customFormat="1" x14ac:dyDescent="0.35">
      <c r="P195" s="80"/>
      <c r="AC195" s="80"/>
      <c r="AP195" s="80"/>
      <c r="BC195" s="80"/>
      <c r="BP195" s="80"/>
      <c r="CC195" s="80"/>
      <c r="CP195" s="80"/>
    </row>
    <row r="196" spans="16:94" s="11" customFormat="1" x14ac:dyDescent="0.35">
      <c r="P196" s="80"/>
      <c r="AC196" s="80"/>
      <c r="AP196" s="80"/>
      <c r="BC196" s="80"/>
      <c r="BP196" s="80"/>
      <c r="CC196" s="80"/>
      <c r="CP196" s="80"/>
    </row>
    <row r="197" spans="16:94" s="11" customFormat="1" x14ac:dyDescent="0.35">
      <c r="P197" s="80"/>
      <c r="AC197" s="80"/>
      <c r="AP197" s="80"/>
      <c r="BC197" s="80"/>
      <c r="BP197" s="80"/>
      <c r="CC197" s="80"/>
      <c r="CP197" s="80"/>
    </row>
    <row r="198" spans="16:94" s="11" customFormat="1" x14ac:dyDescent="0.35">
      <c r="P198" s="80"/>
      <c r="AC198" s="80"/>
      <c r="AP198" s="80"/>
      <c r="BC198" s="80"/>
      <c r="BP198" s="80"/>
      <c r="CC198" s="80"/>
      <c r="CP198" s="80"/>
    </row>
    <row r="199" spans="16:94" s="11" customFormat="1" x14ac:dyDescent="0.35">
      <c r="P199" s="80"/>
      <c r="AC199" s="80"/>
      <c r="AP199" s="80"/>
      <c r="BC199" s="80"/>
      <c r="BP199" s="80"/>
      <c r="CC199" s="80"/>
      <c r="CP199" s="80"/>
    </row>
    <row r="200" spans="16:94" s="11" customFormat="1" x14ac:dyDescent="0.35">
      <c r="P200" s="80"/>
      <c r="AC200" s="80"/>
      <c r="AP200" s="80"/>
      <c r="BC200" s="80"/>
      <c r="BP200" s="80"/>
      <c r="CC200" s="80"/>
      <c r="CP200" s="80"/>
    </row>
    <row r="201" spans="16:94" s="11" customFormat="1" x14ac:dyDescent="0.35">
      <c r="P201" s="80"/>
      <c r="AC201" s="80"/>
      <c r="AP201" s="80"/>
      <c r="BC201" s="80"/>
      <c r="BP201" s="80"/>
      <c r="CC201" s="80"/>
      <c r="CP201" s="80"/>
    </row>
    <row r="202" spans="16:94" s="11" customFormat="1" x14ac:dyDescent="0.35">
      <c r="P202" s="80"/>
      <c r="AC202" s="80"/>
      <c r="AP202" s="80"/>
      <c r="BC202" s="80"/>
      <c r="BP202" s="80"/>
      <c r="CC202" s="80"/>
      <c r="CP202" s="80"/>
    </row>
    <row r="203" spans="16:94" s="11" customFormat="1" x14ac:dyDescent="0.35">
      <c r="P203" s="80"/>
      <c r="AC203" s="80"/>
      <c r="AP203" s="80"/>
      <c r="BC203" s="80"/>
      <c r="BP203" s="80"/>
      <c r="CC203" s="80"/>
      <c r="CP203" s="80"/>
    </row>
    <row r="204" spans="16:94" s="11" customFormat="1" x14ac:dyDescent="0.35">
      <c r="P204" s="80"/>
      <c r="AC204" s="80"/>
      <c r="AP204" s="80"/>
      <c r="BC204" s="80"/>
      <c r="BP204" s="80"/>
      <c r="CC204" s="80"/>
      <c r="CP204" s="80"/>
    </row>
    <row r="205" spans="16:94" s="11" customFormat="1" x14ac:dyDescent="0.35">
      <c r="P205" s="80"/>
      <c r="AC205" s="80"/>
      <c r="AP205" s="80"/>
      <c r="BC205" s="80"/>
      <c r="BP205" s="80"/>
      <c r="CC205" s="80"/>
      <c r="CP205" s="80"/>
    </row>
    <row r="206" spans="16:94" s="11" customFormat="1" x14ac:dyDescent="0.35">
      <c r="P206" s="80"/>
      <c r="AC206" s="80"/>
      <c r="AP206" s="80"/>
      <c r="BC206" s="80"/>
      <c r="BP206" s="80"/>
      <c r="CC206" s="80"/>
      <c r="CP206" s="80"/>
    </row>
    <row r="207" spans="16:94" s="11" customFormat="1" x14ac:dyDescent="0.35">
      <c r="P207" s="80"/>
      <c r="AC207" s="80"/>
      <c r="AP207" s="80"/>
      <c r="BC207" s="80"/>
      <c r="BP207" s="80"/>
      <c r="CC207" s="80"/>
      <c r="CP207" s="80"/>
    </row>
    <row r="208" spans="16:94" s="11" customFormat="1" x14ac:dyDescent="0.35">
      <c r="P208" s="80"/>
      <c r="AC208" s="80"/>
      <c r="AP208" s="80"/>
      <c r="BC208" s="80"/>
      <c r="BP208" s="80"/>
      <c r="CC208" s="80"/>
      <c r="CP208" s="80"/>
    </row>
    <row r="209" spans="16:94" s="11" customFormat="1" x14ac:dyDescent="0.35">
      <c r="P209" s="80"/>
      <c r="AC209" s="80"/>
      <c r="AP209" s="80"/>
      <c r="BC209" s="80"/>
      <c r="BP209" s="80"/>
      <c r="CC209" s="80"/>
      <c r="CP209" s="80"/>
    </row>
    <row r="210" spans="16:94" s="11" customFormat="1" x14ac:dyDescent="0.35">
      <c r="P210" s="80"/>
      <c r="AC210" s="80"/>
      <c r="AP210" s="80"/>
      <c r="BC210" s="80"/>
      <c r="BP210" s="80"/>
      <c r="CC210" s="80"/>
      <c r="CP210" s="80"/>
    </row>
    <row r="211" spans="16:94" s="11" customFormat="1" x14ac:dyDescent="0.35">
      <c r="P211" s="80"/>
      <c r="AC211" s="80"/>
      <c r="AP211" s="80"/>
      <c r="BC211" s="80"/>
      <c r="BP211" s="80"/>
      <c r="CC211" s="80"/>
      <c r="CP211" s="80"/>
    </row>
    <row r="212" spans="16:94" s="11" customFormat="1" x14ac:dyDescent="0.35">
      <c r="P212" s="80"/>
      <c r="AC212" s="80"/>
      <c r="AP212" s="80"/>
      <c r="BC212" s="80"/>
      <c r="BP212" s="80"/>
      <c r="CC212" s="80"/>
      <c r="CP212" s="80"/>
    </row>
    <row r="213" spans="16:94" s="11" customFormat="1" x14ac:dyDescent="0.35">
      <c r="P213" s="80"/>
      <c r="AC213" s="80"/>
      <c r="AP213" s="80"/>
      <c r="BC213" s="80"/>
      <c r="BP213" s="80"/>
      <c r="CC213" s="80"/>
      <c r="CP213" s="80"/>
    </row>
    <row r="214" spans="16:94" s="11" customFormat="1" x14ac:dyDescent="0.35">
      <c r="P214" s="80"/>
      <c r="AC214" s="80"/>
      <c r="AP214" s="80"/>
      <c r="BC214" s="80"/>
      <c r="BP214" s="80"/>
      <c r="CC214" s="80"/>
      <c r="CP214" s="80"/>
    </row>
    <row r="215" spans="16:94" s="11" customFormat="1" x14ac:dyDescent="0.35">
      <c r="P215" s="80"/>
      <c r="AC215" s="80"/>
      <c r="AP215" s="80"/>
      <c r="BC215" s="80"/>
      <c r="BP215" s="80"/>
      <c r="CC215" s="80"/>
      <c r="CP215" s="80"/>
    </row>
    <row r="216" spans="16:94" s="11" customFormat="1" x14ac:dyDescent="0.35">
      <c r="P216" s="80"/>
      <c r="AC216" s="80"/>
      <c r="AP216" s="80"/>
      <c r="BC216" s="80"/>
      <c r="BP216" s="80"/>
      <c r="CC216" s="80"/>
      <c r="CP216" s="80"/>
    </row>
    <row r="217" spans="16:94" s="11" customFormat="1" x14ac:dyDescent="0.35">
      <c r="P217" s="80"/>
      <c r="AC217" s="80"/>
      <c r="AP217" s="80"/>
      <c r="BC217" s="80"/>
      <c r="BP217" s="80"/>
      <c r="CC217" s="80"/>
      <c r="CP217" s="80"/>
    </row>
    <row r="218" spans="16:94" s="11" customFormat="1" x14ac:dyDescent="0.35">
      <c r="P218" s="80"/>
      <c r="AC218" s="80"/>
      <c r="AP218" s="80"/>
      <c r="BC218" s="80"/>
      <c r="BP218" s="80"/>
      <c r="CC218" s="80"/>
      <c r="CP218" s="80"/>
    </row>
    <row r="219" spans="16:94" s="11" customFormat="1" x14ac:dyDescent="0.35">
      <c r="P219" s="80"/>
      <c r="AC219" s="80"/>
      <c r="AP219" s="80"/>
      <c r="BC219" s="80"/>
      <c r="BP219" s="80"/>
      <c r="CC219" s="80"/>
      <c r="CP219" s="80"/>
    </row>
    <row r="220" spans="16:94" s="11" customFormat="1" x14ac:dyDescent="0.35">
      <c r="P220" s="80"/>
      <c r="AC220" s="80"/>
      <c r="AP220" s="80"/>
      <c r="BC220" s="80"/>
      <c r="BP220" s="80"/>
      <c r="CC220" s="80"/>
      <c r="CP220" s="80"/>
    </row>
    <row r="221" spans="16:94" s="11" customFormat="1" x14ac:dyDescent="0.35">
      <c r="P221" s="80"/>
      <c r="AC221" s="80"/>
      <c r="AP221" s="80"/>
      <c r="BC221" s="80"/>
      <c r="BP221" s="80"/>
      <c r="CC221" s="80"/>
      <c r="CP221" s="80"/>
    </row>
    <row r="222" spans="16:94" s="11" customFormat="1" x14ac:dyDescent="0.35">
      <c r="P222" s="80"/>
      <c r="AC222" s="80"/>
      <c r="AP222" s="80"/>
      <c r="BC222" s="80"/>
      <c r="BP222" s="80"/>
      <c r="CC222" s="80"/>
      <c r="CP222" s="80"/>
    </row>
    <row r="223" spans="16:94" s="11" customFormat="1" x14ac:dyDescent="0.35">
      <c r="P223" s="80"/>
      <c r="AC223" s="80"/>
      <c r="AP223" s="80"/>
      <c r="BC223" s="80"/>
      <c r="BP223" s="80"/>
      <c r="CC223" s="80"/>
      <c r="CP223" s="80"/>
    </row>
    <row r="224" spans="16:94" s="11" customFormat="1" x14ac:dyDescent="0.35">
      <c r="P224" s="80"/>
      <c r="AC224" s="80"/>
      <c r="AP224" s="80"/>
      <c r="BC224" s="80"/>
      <c r="BP224" s="80"/>
      <c r="CC224" s="80"/>
      <c r="CP224" s="80"/>
    </row>
    <row r="225" spans="16:94" s="11" customFormat="1" x14ac:dyDescent="0.35">
      <c r="P225" s="80"/>
      <c r="AC225" s="80"/>
      <c r="AP225" s="80"/>
      <c r="BC225" s="80"/>
      <c r="BP225" s="80"/>
      <c r="CC225" s="80"/>
      <c r="CP225" s="80"/>
    </row>
    <row r="226" spans="16:94" s="11" customFormat="1" x14ac:dyDescent="0.35">
      <c r="P226" s="80"/>
      <c r="AC226" s="80"/>
      <c r="AP226" s="80"/>
      <c r="BC226" s="80"/>
      <c r="BP226" s="80"/>
      <c r="CC226" s="80"/>
      <c r="CP226" s="80"/>
    </row>
    <row r="227" spans="16:94" s="11" customFormat="1" x14ac:dyDescent="0.35">
      <c r="P227" s="80"/>
      <c r="AC227" s="80"/>
      <c r="AP227" s="80"/>
      <c r="BC227" s="80"/>
      <c r="BP227" s="80"/>
      <c r="CC227" s="80"/>
      <c r="CP227" s="80"/>
    </row>
    <row r="228" spans="16:94" s="11" customFormat="1" x14ac:dyDescent="0.35">
      <c r="P228" s="80"/>
      <c r="AC228" s="80"/>
      <c r="AP228" s="80"/>
      <c r="BC228" s="80"/>
      <c r="BP228" s="80"/>
      <c r="CC228" s="80"/>
      <c r="CP228" s="80"/>
    </row>
    <row r="229" spans="16:94" s="11" customFormat="1" x14ac:dyDescent="0.35">
      <c r="P229" s="80"/>
      <c r="AC229" s="80"/>
      <c r="AP229" s="80"/>
      <c r="BC229" s="80"/>
      <c r="BP229" s="80"/>
      <c r="CC229" s="80"/>
      <c r="CP229" s="80"/>
    </row>
    <row r="230" spans="16:94" s="11" customFormat="1" x14ac:dyDescent="0.35">
      <c r="P230" s="80"/>
      <c r="AC230" s="80"/>
      <c r="AP230" s="80"/>
      <c r="BC230" s="80"/>
      <c r="BP230" s="80"/>
      <c r="CC230" s="80"/>
      <c r="CP230" s="80"/>
    </row>
    <row r="231" spans="16:94" s="11" customFormat="1" x14ac:dyDescent="0.35">
      <c r="P231" s="80"/>
      <c r="AC231" s="80"/>
      <c r="AP231" s="80"/>
      <c r="BC231" s="80"/>
      <c r="BP231" s="80"/>
      <c r="CC231" s="80"/>
      <c r="CP231" s="80"/>
    </row>
    <row r="232" spans="16:94" s="11" customFormat="1" x14ac:dyDescent="0.35">
      <c r="P232" s="80"/>
      <c r="AC232" s="80"/>
      <c r="AP232" s="80"/>
      <c r="BC232" s="80"/>
      <c r="BP232" s="80"/>
      <c r="CC232" s="80"/>
      <c r="CP232" s="80"/>
    </row>
    <row r="233" spans="16:94" s="11" customFormat="1" x14ac:dyDescent="0.35">
      <c r="P233" s="80"/>
      <c r="AC233" s="80"/>
      <c r="AP233" s="80"/>
      <c r="BC233" s="80"/>
      <c r="BP233" s="80"/>
      <c r="CC233" s="80"/>
      <c r="CP233" s="80"/>
    </row>
    <row r="234" spans="16:94" s="11" customFormat="1" x14ac:dyDescent="0.35">
      <c r="P234" s="80"/>
      <c r="AC234" s="80"/>
      <c r="AP234" s="80"/>
      <c r="BC234" s="80"/>
      <c r="BP234" s="80"/>
      <c r="CC234" s="80"/>
      <c r="CP234" s="80"/>
    </row>
    <row r="235" spans="16:94" s="11" customFormat="1" x14ac:dyDescent="0.35">
      <c r="P235" s="80"/>
      <c r="AC235" s="80"/>
      <c r="AP235" s="80"/>
      <c r="BC235" s="80"/>
      <c r="BP235" s="80"/>
      <c r="CC235" s="80"/>
      <c r="CP235" s="80"/>
    </row>
    <row r="236" spans="16:94" s="11" customFormat="1" x14ac:dyDescent="0.35">
      <c r="P236" s="80"/>
      <c r="AC236" s="80"/>
      <c r="AP236" s="80"/>
      <c r="BC236" s="80"/>
      <c r="BP236" s="80"/>
      <c r="CC236" s="80"/>
      <c r="CP236" s="80"/>
    </row>
    <row r="237" spans="16:94" s="11" customFormat="1" x14ac:dyDescent="0.35">
      <c r="P237" s="80"/>
      <c r="AC237" s="80"/>
      <c r="AP237" s="80"/>
      <c r="BC237" s="80"/>
      <c r="BP237" s="80"/>
      <c r="CC237" s="80"/>
      <c r="CP237" s="80"/>
    </row>
    <row r="238" spans="16:94" s="11" customFormat="1" x14ac:dyDescent="0.35">
      <c r="P238" s="80"/>
      <c r="AC238" s="80"/>
      <c r="AP238" s="80"/>
      <c r="BC238" s="80"/>
      <c r="BP238" s="80"/>
      <c r="CC238" s="80"/>
      <c r="CP238" s="80"/>
    </row>
    <row r="239" spans="16:94" s="11" customFormat="1" x14ac:dyDescent="0.35">
      <c r="P239" s="80"/>
      <c r="AC239" s="80"/>
      <c r="AP239" s="80"/>
      <c r="BC239" s="80"/>
      <c r="BP239" s="80"/>
      <c r="CC239" s="80"/>
      <c r="CP239" s="80"/>
    </row>
    <row r="240" spans="16:94" s="11" customFormat="1" x14ac:dyDescent="0.35">
      <c r="P240" s="80"/>
      <c r="AC240" s="80"/>
      <c r="AP240" s="80"/>
      <c r="BC240" s="80"/>
      <c r="BP240" s="80"/>
      <c r="CC240" s="80"/>
      <c r="CP240" s="80"/>
    </row>
    <row r="241" spans="16:94" s="11" customFormat="1" x14ac:dyDescent="0.35">
      <c r="P241" s="80"/>
      <c r="AC241" s="80"/>
      <c r="AP241" s="80"/>
      <c r="BC241" s="80"/>
      <c r="BP241" s="80"/>
      <c r="CC241" s="80"/>
      <c r="CP241" s="80"/>
    </row>
    <row r="242" spans="16:94" s="11" customFormat="1" x14ac:dyDescent="0.35">
      <c r="P242" s="80"/>
      <c r="AC242" s="80"/>
      <c r="AP242" s="80"/>
      <c r="BC242" s="80"/>
      <c r="BP242" s="80"/>
      <c r="CC242" s="80"/>
      <c r="CP242" s="80"/>
    </row>
    <row r="243" spans="16:94" s="11" customFormat="1" x14ac:dyDescent="0.35">
      <c r="P243" s="80"/>
      <c r="AC243" s="80"/>
      <c r="AP243" s="80"/>
      <c r="BC243" s="80"/>
      <c r="BP243" s="80"/>
      <c r="CC243" s="80"/>
      <c r="CP243" s="80"/>
    </row>
    <row r="244" spans="16:94" s="11" customFormat="1" x14ac:dyDescent="0.35">
      <c r="P244" s="80"/>
      <c r="AC244" s="80"/>
      <c r="AP244" s="80"/>
      <c r="BC244" s="80"/>
      <c r="BP244" s="80"/>
      <c r="CC244" s="80"/>
      <c r="CP244" s="80"/>
    </row>
    <row r="245" spans="16:94" s="11" customFormat="1" x14ac:dyDescent="0.35">
      <c r="P245" s="80"/>
      <c r="AC245" s="80"/>
      <c r="AP245" s="80"/>
      <c r="BC245" s="80"/>
      <c r="BP245" s="80"/>
      <c r="CC245" s="80"/>
      <c r="CP245" s="80"/>
    </row>
    <row r="246" spans="16:94" s="11" customFormat="1" x14ac:dyDescent="0.35">
      <c r="P246" s="80"/>
      <c r="AC246" s="80"/>
      <c r="AP246" s="80"/>
      <c r="BC246" s="80"/>
      <c r="BP246" s="80"/>
      <c r="CC246" s="80"/>
      <c r="CP246" s="80"/>
    </row>
    <row r="247" spans="16:94" s="11" customFormat="1" x14ac:dyDescent="0.35">
      <c r="P247" s="80"/>
      <c r="AC247" s="80"/>
      <c r="AP247" s="80"/>
      <c r="BC247" s="80"/>
      <c r="BP247" s="80"/>
      <c r="CC247" s="80"/>
      <c r="CP247" s="80"/>
    </row>
    <row r="248" spans="16:94" s="11" customFormat="1" x14ac:dyDescent="0.35">
      <c r="P248" s="80"/>
      <c r="AC248" s="80"/>
      <c r="AP248" s="80"/>
      <c r="BC248" s="80"/>
      <c r="BP248" s="80"/>
      <c r="CC248" s="80"/>
      <c r="CP248" s="80"/>
    </row>
    <row r="249" spans="16:94" s="11" customFormat="1" x14ac:dyDescent="0.35">
      <c r="P249" s="80"/>
      <c r="AC249" s="80"/>
      <c r="AP249" s="80"/>
      <c r="BC249" s="80"/>
      <c r="BP249" s="80"/>
      <c r="CC249" s="80"/>
      <c r="CP249" s="80"/>
    </row>
    <row r="250" spans="16:94" s="11" customFormat="1" x14ac:dyDescent="0.35">
      <c r="P250" s="80"/>
      <c r="AC250" s="80"/>
      <c r="AP250" s="80"/>
      <c r="BC250" s="80"/>
      <c r="BP250" s="80"/>
      <c r="CC250" s="80"/>
      <c r="CP250" s="80"/>
    </row>
    <row r="251" spans="16:94" s="11" customFormat="1" x14ac:dyDescent="0.35">
      <c r="P251" s="80"/>
      <c r="AC251" s="80"/>
      <c r="AP251" s="80"/>
      <c r="BC251" s="80"/>
      <c r="BP251" s="80"/>
      <c r="CC251" s="80"/>
      <c r="CP251" s="80"/>
    </row>
    <row r="252" spans="16:94" s="11" customFormat="1" x14ac:dyDescent="0.35">
      <c r="P252" s="80"/>
      <c r="AC252" s="80"/>
      <c r="AP252" s="80"/>
      <c r="BC252" s="80"/>
      <c r="BP252" s="80"/>
      <c r="CC252" s="80"/>
      <c r="CP252" s="80"/>
    </row>
    <row r="253" spans="16:94" s="11" customFormat="1" x14ac:dyDescent="0.35">
      <c r="P253" s="80"/>
      <c r="AC253" s="80"/>
      <c r="AP253" s="80"/>
      <c r="BC253" s="80"/>
      <c r="BP253" s="80"/>
      <c r="CC253" s="80"/>
      <c r="CP253" s="80"/>
    </row>
    <row r="254" spans="16:94" s="11" customFormat="1" x14ac:dyDescent="0.35">
      <c r="P254" s="80"/>
      <c r="AC254" s="80"/>
      <c r="AP254" s="80"/>
      <c r="BC254" s="80"/>
      <c r="BP254" s="80"/>
      <c r="CC254" s="80"/>
      <c r="CP254" s="80"/>
    </row>
    <row r="255" spans="16:94" s="11" customFormat="1" x14ac:dyDescent="0.35">
      <c r="P255" s="80"/>
      <c r="AC255" s="80"/>
      <c r="AP255" s="80"/>
      <c r="BC255" s="80"/>
      <c r="BP255" s="80"/>
      <c r="CC255" s="80"/>
      <c r="CP255" s="80"/>
    </row>
    <row r="256" spans="16:94" s="11" customFormat="1" x14ac:dyDescent="0.35">
      <c r="P256" s="80"/>
      <c r="AC256" s="80"/>
      <c r="AP256" s="80"/>
      <c r="BC256" s="80"/>
      <c r="BP256" s="80"/>
      <c r="CC256" s="80"/>
      <c r="CP256" s="80"/>
    </row>
    <row r="257" spans="16:94" s="11" customFormat="1" x14ac:dyDescent="0.35">
      <c r="P257" s="80"/>
      <c r="AC257" s="80"/>
      <c r="AP257" s="80"/>
      <c r="BC257" s="80"/>
      <c r="BP257" s="80"/>
      <c r="CC257" s="80"/>
      <c r="CP257" s="80"/>
    </row>
    <row r="258" spans="16:94" s="11" customFormat="1" x14ac:dyDescent="0.35">
      <c r="P258" s="80"/>
      <c r="AC258" s="80"/>
      <c r="AP258" s="80"/>
      <c r="BC258" s="80"/>
      <c r="BP258" s="80"/>
      <c r="CC258" s="80"/>
      <c r="CP258" s="80"/>
    </row>
    <row r="259" spans="16:94" s="11" customFormat="1" x14ac:dyDescent="0.35">
      <c r="P259" s="80"/>
      <c r="AC259" s="80"/>
      <c r="AP259" s="80"/>
      <c r="BC259" s="80"/>
      <c r="BP259" s="80"/>
      <c r="CC259" s="80"/>
      <c r="CP259" s="80"/>
    </row>
    <row r="260" spans="16:94" s="11" customFormat="1" x14ac:dyDescent="0.35">
      <c r="P260" s="80"/>
      <c r="AC260" s="80"/>
      <c r="AP260" s="80"/>
      <c r="BC260" s="80"/>
      <c r="BP260" s="80"/>
      <c r="CC260" s="80"/>
      <c r="CP260" s="80"/>
    </row>
    <row r="261" spans="16:94" s="11" customFormat="1" x14ac:dyDescent="0.35">
      <c r="P261" s="80"/>
      <c r="AC261" s="80"/>
      <c r="AP261" s="80"/>
      <c r="BC261" s="80"/>
      <c r="BP261" s="80"/>
      <c r="CC261" s="80"/>
      <c r="CP261" s="80"/>
    </row>
    <row r="262" spans="16:94" s="11" customFormat="1" x14ac:dyDescent="0.35">
      <c r="P262" s="80"/>
      <c r="AC262" s="80"/>
      <c r="AP262" s="80"/>
      <c r="BC262" s="80"/>
      <c r="BP262" s="80"/>
      <c r="CC262" s="80"/>
      <c r="CP262" s="80"/>
    </row>
    <row r="263" spans="16:94" s="11" customFormat="1" x14ac:dyDescent="0.35">
      <c r="P263" s="80"/>
      <c r="AC263" s="80"/>
      <c r="AP263" s="80"/>
      <c r="BC263" s="80"/>
      <c r="BP263" s="80"/>
      <c r="CC263" s="80"/>
      <c r="CP263" s="80"/>
    </row>
    <row r="264" spans="16:94" s="11" customFormat="1" x14ac:dyDescent="0.35">
      <c r="P264" s="80"/>
      <c r="AC264" s="80"/>
      <c r="AP264" s="80"/>
      <c r="BC264" s="80"/>
      <c r="BP264" s="80"/>
      <c r="CC264" s="80"/>
      <c r="CP264" s="80"/>
    </row>
    <row r="265" spans="16:94" s="11" customFormat="1" x14ac:dyDescent="0.35">
      <c r="P265" s="80"/>
      <c r="AC265" s="80"/>
      <c r="AP265" s="80"/>
      <c r="BC265" s="80"/>
      <c r="BP265" s="80"/>
      <c r="CC265" s="80"/>
      <c r="CP265" s="80"/>
    </row>
    <row r="266" spans="16:94" s="11" customFormat="1" x14ac:dyDescent="0.35">
      <c r="P266" s="80"/>
      <c r="AC266" s="80"/>
      <c r="AP266" s="80"/>
      <c r="BC266" s="80"/>
      <c r="BP266" s="80"/>
      <c r="CC266" s="80"/>
      <c r="CP266" s="80"/>
    </row>
    <row r="267" spans="16:94" s="11" customFormat="1" x14ac:dyDescent="0.35">
      <c r="P267" s="80"/>
      <c r="AC267" s="80"/>
      <c r="AP267" s="80"/>
      <c r="BC267" s="80"/>
      <c r="BP267" s="80"/>
      <c r="CC267" s="80"/>
      <c r="CP267" s="80"/>
    </row>
    <row r="268" spans="16:94" s="11" customFormat="1" x14ac:dyDescent="0.35">
      <c r="P268" s="80"/>
      <c r="AC268" s="80"/>
      <c r="AP268" s="80"/>
      <c r="BC268" s="80"/>
      <c r="BP268" s="80"/>
      <c r="CC268" s="80"/>
      <c r="CP268" s="80"/>
    </row>
    <row r="269" spans="16:94" s="11" customFormat="1" x14ac:dyDescent="0.35">
      <c r="P269" s="80"/>
      <c r="AC269" s="80"/>
      <c r="AP269" s="80"/>
      <c r="BC269" s="80"/>
      <c r="BP269" s="80"/>
      <c r="CC269" s="80"/>
      <c r="CP269" s="80"/>
    </row>
    <row r="270" spans="16:94" s="11" customFormat="1" x14ac:dyDescent="0.35">
      <c r="P270" s="80"/>
      <c r="AC270" s="80"/>
      <c r="AP270" s="80"/>
      <c r="BC270" s="80"/>
      <c r="BP270" s="80"/>
      <c r="CC270" s="80"/>
      <c r="CP270" s="80"/>
    </row>
    <row r="271" spans="16:94" s="11" customFormat="1" x14ac:dyDescent="0.35">
      <c r="P271" s="80"/>
      <c r="AC271" s="80"/>
      <c r="AP271" s="80"/>
      <c r="BC271" s="80"/>
      <c r="BP271" s="80"/>
      <c r="CC271" s="80"/>
      <c r="CP271" s="80"/>
    </row>
    <row r="272" spans="16:94" s="11" customFormat="1" x14ac:dyDescent="0.35">
      <c r="P272" s="80"/>
      <c r="AC272" s="80"/>
      <c r="AP272" s="80"/>
      <c r="BC272" s="80"/>
      <c r="BP272" s="80"/>
      <c r="CC272" s="80"/>
      <c r="CP272" s="80"/>
    </row>
    <row r="273" spans="16:94" s="11" customFormat="1" x14ac:dyDescent="0.35">
      <c r="P273" s="80"/>
      <c r="AC273" s="80"/>
      <c r="AP273" s="80"/>
      <c r="BC273" s="80"/>
      <c r="BP273" s="80"/>
      <c r="CC273" s="80"/>
      <c r="CP273" s="80"/>
    </row>
    <row r="274" spans="16:94" s="11" customFormat="1" x14ac:dyDescent="0.35">
      <c r="P274" s="80"/>
      <c r="AC274" s="80"/>
      <c r="AP274" s="80"/>
      <c r="BC274" s="80"/>
      <c r="BP274" s="80"/>
      <c r="CC274" s="80"/>
      <c r="CP274" s="80"/>
    </row>
    <row r="275" spans="16:94" s="11" customFormat="1" x14ac:dyDescent="0.35">
      <c r="P275" s="80"/>
      <c r="AC275" s="80"/>
      <c r="AP275" s="80"/>
      <c r="BC275" s="80"/>
      <c r="BP275" s="80"/>
      <c r="CC275" s="80"/>
      <c r="CP275" s="80"/>
    </row>
    <row r="276" spans="16:94" s="11" customFormat="1" x14ac:dyDescent="0.35">
      <c r="P276" s="80"/>
      <c r="AC276" s="80"/>
      <c r="AP276" s="80"/>
      <c r="BC276" s="80"/>
      <c r="BP276" s="80"/>
      <c r="CC276" s="80"/>
      <c r="CP276" s="80"/>
    </row>
    <row r="277" spans="16:94" s="11" customFormat="1" x14ac:dyDescent="0.35">
      <c r="P277" s="80"/>
      <c r="AC277" s="80"/>
      <c r="AP277" s="80"/>
      <c r="BC277" s="80"/>
      <c r="BP277" s="80"/>
      <c r="CC277" s="80"/>
      <c r="CP277" s="80"/>
    </row>
    <row r="278" spans="16:94" s="11" customFormat="1" x14ac:dyDescent="0.35">
      <c r="P278" s="80"/>
      <c r="AC278" s="80"/>
      <c r="AP278" s="80"/>
      <c r="BC278" s="80"/>
      <c r="BP278" s="80"/>
      <c r="CC278" s="80"/>
      <c r="CP278" s="80"/>
    </row>
    <row r="279" spans="16:94" s="11" customFormat="1" x14ac:dyDescent="0.35">
      <c r="P279" s="80"/>
      <c r="AC279" s="80"/>
      <c r="AP279" s="80"/>
      <c r="BC279" s="80"/>
      <c r="BP279" s="80"/>
      <c r="CC279" s="80"/>
      <c r="CP279" s="80"/>
    </row>
    <row r="280" spans="16:94" s="11" customFormat="1" x14ac:dyDescent="0.35">
      <c r="P280" s="80"/>
      <c r="AC280" s="80"/>
      <c r="AP280" s="80"/>
      <c r="BC280" s="80"/>
      <c r="BP280" s="80"/>
      <c r="CC280" s="80"/>
      <c r="CP280" s="80"/>
    </row>
    <row r="281" spans="16:94" s="11" customFormat="1" x14ac:dyDescent="0.35">
      <c r="P281" s="80"/>
      <c r="AC281" s="80"/>
      <c r="AP281" s="80"/>
      <c r="BC281" s="80"/>
      <c r="BP281" s="80"/>
      <c r="CC281" s="80"/>
      <c r="CP281" s="80"/>
    </row>
    <row r="282" spans="16:94" s="11" customFormat="1" x14ac:dyDescent="0.35">
      <c r="P282" s="80"/>
      <c r="AC282" s="80"/>
      <c r="AP282" s="80"/>
      <c r="BC282" s="80"/>
      <c r="BP282" s="80"/>
      <c r="CC282" s="80"/>
      <c r="CP282" s="80"/>
    </row>
    <row r="283" spans="16:94" s="11" customFormat="1" x14ac:dyDescent="0.35">
      <c r="P283" s="80"/>
      <c r="AC283" s="80"/>
      <c r="AP283" s="80"/>
      <c r="BC283" s="80"/>
      <c r="BP283" s="80"/>
      <c r="CC283" s="80"/>
      <c r="CP283" s="80"/>
    </row>
    <row r="284" spans="16:94" s="11" customFormat="1" x14ac:dyDescent="0.35">
      <c r="P284" s="80"/>
      <c r="AC284" s="80"/>
      <c r="AP284" s="80"/>
      <c r="BC284" s="80"/>
      <c r="BP284" s="80"/>
      <c r="CC284" s="80"/>
      <c r="CP284" s="80"/>
    </row>
    <row r="285" spans="16:94" s="11" customFormat="1" x14ac:dyDescent="0.35">
      <c r="P285" s="80"/>
      <c r="AC285" s="80"/>
      <c r="AP285" s="80"/>
      <c r="BC285" s="80"/>
      <c r="BP285" s="80"/>
      <c r="CC285" s="80"/>
      <c r="CP285" s="80"/>
    </row>
    <row r="286" spans="16:94" s="11" customFormat="1" x14ac:dyDescent="0.35">
      <c r="P286" s="80"/>
      <c r="AC286" s="80"/>
      <c r="AP286" s="80"/>
      <c r="BC286" s="80"/>
      <c r="BP286" s="80"/>
      <c r="CC286" s="80"/>
      <c r="CP286" s="80"/>
    </row>
    <row r="287" spans="16:94" s="11" customFormat="1" x14ac:dyDescent="0.35">
      <c r="P287" s="80"/>
      <c r="AC287" s="80"/>
      <c r="AP287" s="80"/>
      <c r="BC287" s="80"/>
      <c r="BP287" s="80"/>
      <c r="CC287" s="80"/>
      <c r="CP287" s="80"/>
    </row>
    <row r="288" spans="16:94" s="11" customFormat="1" x14ac:dyDescent="0.35">
      <c r="P288" s="80"/>
      <c r="AC288" s="80"/>
      <c r="AP288" s="80"/>
      <c r="BC288" s="80"/>
      <c r="BP288" s="80"/>
      <c r="CC288" s="80"/>
      <c r="CP288" s="80"/>
    </row>
    <row r="289" spans="16:94" s="11" customFormat="1" x14ac:dyDescent="0.35">
      <c r="P289" s="80"/>
      <c r="AC289" s="80"/>
      <c r="AP289" s="80"/>
      <c r="BC289" s="80"/>
      <c r="BP289" s="80"/>
      <c r="CC289" s="80"/>
      <c r="CP289" s="80"/>
    </row>
    <row r="290" spans="16:94" s="11" customFormat="1" x14ac:dyDescent="0.35">
      <c r="P290" s="80"/>
      <c r="AC290" s="80"/>
      <c r="AP290" s="80"/>
      <c r="BC290" s="80"/>
      <c r="BP290" s="80"/>
      <c r="CC290" s="80"/>
      <c r="CP290" s="80"/>
    </row>
    <row r="291" spans="16:94" s="11" customFormat="1" x14ac:dyDescent="0.35">
      <c r="P291" s="80"/>
      <c r="AC291" s="80"/>
      <c r="AP291" s="80"/>
      <c r="BC291" s="80"/>
      <c r="BP291" s="80"/>
      <c r="CC291" s="80"/>
      <c r="CP291" s="80"/>
    </row>
    <row r="292" spans="16:94" s="11" customFormat="1" x14ac:dyDescent="0.35">
      <c r="P292" s="80"/>
      <c r="AC292" s="80"/>
      <c r="AP292" s="80"/>
      <c r="BC292" s="80"/>
      <c r="BP292" s="80"/>
      <c r="CC292" s="80"/>
      <c r="CP292" s="80"/>
    </row>
    <row r="293" spans="16:94" s="11" customFormat="1" x14ac:dyDescent="0.35">
      <c r="P293" s="80"/>
      <c r="AC293" s="80"/>
      <c r="AP293" s="80"/>
      <c r="BC293" s="80"/>
      <c r="BP293" s="80"/>
      <c r="CC293" s="80"/>
      <c r="CP293" s="80"/>
    </row>
    <row r="294" spans="16:94" s="11" customFormat="1" x14ac:dyDescent="0.35">
      <c r="P294" s="80"/>
      <c r="AC294" s="80"/>
      <c r="AP294" s="80"/>
      <c r="BC294" s="80"/>
      <c r="BP294" s="80"/>
      <c r="CC294" s="80"/>
      <c r="CP294" s="80"/>
    </row>
    <row r="295" spans="16:94" s="11" customFormat="1" x14ac:dyDescent="0.35">
      <c r="P295" s="80"/>
      <c r="AC295" s="80"/>
      <c r="AP295" s="80"/>
      <c r="BC295" s="80"/>
      <c r="BP295" s="80"/>
      <c r="CC295" s="80"/>
      <c r="CP295" s="80"/>
    </row>
    <row r="296" spans="16:94" s="11" customFormat="1" x14ac:dyDescent="0.35">
      <c r="P296" s="80"/>
      <c r="AC296" s="80"/>
      <c r="AP296" s="80"/>
      <c r="BC296" s="80"/>
      <c r="BP296" s="80"/>
      <c r="CC296" s="80"/>
      <c r="CP296" s="80"/>
    </row>
    <row r="297" spans="16:94" s="11" customFormat="1" x14ac:dyDescent="0.35">
      <c r="P297" s="80"/>
      <c r="AC297" s="80"/>
      <c r="AP297" s="80"/>
      <c r="BC297" s="80"/>
      <c r="BP297" s="80"/>
      <c r="CC297" s="80"/>
      <c r="CP297" s="80"/>
    </row>
    <row r="298" spans="16:94" s="11" customFormat="1" x14ac:dyDescent="0.35">
      <c r="P298" s="80"/>
      <c r="AC298" s="80"/>
      <c r="AP298" s="80"/>
      <c r="BC298" s="80"/>
      <c r="BP298" s="80"/>
      <c r="CC298" s="80"/>
      <c r="CP298" s="80"/>
    </row>
    <row r="299" spans="16:94" s="11" customFormat="1" x14ac:dyDescent="0.35">
      <c r="P299" s="80"/>
      <c r="AC299" s="80"/>
      <c r="AP299" s="80"/>
      <c r="BC299" s="80"/>
      <c r="BP299" s="80"/>
      <c r="CC299" s="80"/>
      <c r="CP299" s="80"/>
    </row>
    <row r="300" spans="16:94" s="11" customFormat="1" x14ac:dyDescent="0.35">
      <c r="P300" s="80"/>
      <c r="AC300" s="80"/>
      <c r="AP300" s="80"/>
      <c r="BC300" s="80"/>
      <c r="BP300" s="80"/>
      <c r="CC300" s="80"/>
      <c r="CP300" s="80"/>
    </row>
    <row r="301" spans="16:94" s="11" customFormat="1" x14ac:dyDescent="0.35">
      <c r="P301" s="80"/>
      <c r="AC301" s="80"/>
      <c r="AP301" s="80"/>
      <c r="BC301" s="80"/>
      <c r="BP301" s="80"/>
      <c r="CC301" s="80"/>
      <c r="CP301" s="80"/>
    </row>
    <row r="302" spans="16:94" s="11" customFormat="1" x14ac:dyDescent="0.35">
      <c r="P302" s="80"/>
      <c r="AC302" s="80"/>
      <c r="AP302" s="80"/>
      <c r="BC302" s="80"/>
      <c r="BP302" s="80"/>
      <c r="CC302" s="80"/>
      <c r="CP302" s="80"/>
    </row>
    <row r="303" spans="16:94" s="11" customFormat="1" x14ac:dyDescent="0.35">
      <c r="P303" s="80"/>
      <c r="AC303" s="80"/>
      <c r="AP303" s="80"/>
      <c r="BC303" s="80"/>
      <c r="BP303" s="80"/>
      <c r="CC303" s="80"/>
      <c r="CP303" s="80"/>
    </row>
    <row r="304" spans="16:94" s="11" customFormat="1" x14ac:dyDescent="0.35">
      <c r="P304" s="80"/>
      <c r="AC304" s="80"/>
      <c r="AP304" s="80"/>
      <c r="BC304" s="80"/>
      <c r="BP304" s="80"/>
      <c r="CC304" s="80"/>
      <c r="CP304" s="80"/>
    </row>
    <row r="305" spans="16:94" s="11" customFormat="1" x14ac:dyDescent="0.35">
      <c r="P305" s="80"/>
      <c r="AC305" s="80"/>
      <c r="AP305" s="80"/>
      <c r="BC305" s="80"/>
      <c r="BP305" s="80"/>
      <c r="CC305" s="80"/>
      <c r="CP305" s="80"/>
    </row>
    <row r="306" spans="16:94" s="11" customFormat="1" x14ac:dyDescent="0.35">
      <c r="P306" s="80"/>
      <c r="AC306" s="80"/>
      <c r="AP306" s="80"/>
      <c r="BC306" s="80"/>
      <c r="BP306" s="80"/>
      <c r="CC306" s="80"/>
      <c r="CP306" s="80"/>
    </row>
    <row r="307" spans="16:94" s="11" customFormat="1" x14ac:dyDescent="0.35">
      <c r="P307" s="80"/>
      <c r="AC307" s="80"/>
      <c r="AP307" s="80"/>
      <c r="BC307" s="80"/>
      <c r="BP307" s="80"/>
      <c r="CC307" s="80"/>
      <c r="CP307" s="80"/>
    </row>
    <row r="308" spans="16:94" s="11" customFormat="1" x14ac:dyDescent="0.35">
      <c r="P308" s="80"/>
      <c r="AC308" s="80"/>
      <c r="AP308" s="80"/>
      <c r="BC308" s="80"/>
      <c r="BP308" s="80"/>
      <c r="CC308" s="80"/>
      <c r="CP308" s="80"/>
    </row>
    <row r="309" spans="16:94" s="11" customFormat="1" x14ac:dyDescent="0.35">
      <c r="P309" s="80"/>
      <c r="AC309" s="80"/>
      <c r="AP309" s="80"/>
      <c r="BC309" s="80"/>
      <c r="BP309" s="80"/>
      <c r="CC309" s="80"/>
      <c r="CP309" s="80"/>
    </row>
    <row r="310" spans="16:94" s="11" customFormat="1" x14ac:dyDescent="0.35">
      <c r="P310" s="80"/>
      <c r="AC310" s="80"/>
      <c r="AP310" s="80"/>
      <c r="BC310" s="80"/>
      <c r="BP310" s="80"/>
      <c r="CC310" s="80"/>
      <c r="CP310" s="80"/>
    </row>
    <row r="311" spans="16:94" s="11" customFormat="1" x14ac:dyDescent="0.35">
      <c r="P311" s="80"/>
      <c r="AC311" s="80"/>
      <c r="AP311" s="80"/>
      <c r="BC311" s="80"/>
      <c r="BP311" s="80"/>
      <c r="CC311" s="80"/>
      <c r="CP311" s="80"/>
    </row>
    <row r="312" spans="16:94" s="11" customFormat="1" x14ac:dyDescent="0.35">
      <c r="P312" s="80"/>
      <c r="AC312" s="80"/>
      <c r="AP312" s="80"/>
      <c r="BC312" s="80"/>
      <c r="BP312" s="80"/>
      <c r="CC312" s="80"/>
      <c r="CP312" s="80"/>
    </row>
    <row r="313" spans="16:94" s="11" customFormat="1" x14ac:dyDescent="0.35">
      <c r="P313" s="80"/>
      <c r="AC313" s="80"/>
      <c r="AP313" s="80"/>
      <c r="BC313" s="80"/>
      <c r="BP313" s="80"/>
      <c r="CC313" s="80"/>
      <c r="CP313" s="80"/>
    </row>
    <row r="314" spans="16:94" s="11" customFormat="1" x14ac:dyDescent="0.35">
      <c r="P314" s="80"/>
      <c r="AC314" s="80"/>
      <c r="AP314" s="80"/>
      <c r="BC314" s="80"/>
      <c r="BP314" s="80"/>
      <c r="CC314" s="80"/>
      <c r="CP314" s="80"/>
    </row>
    <row r="315" spans="16:94" s="11" customFormat="1" x14ac:dyDescent="0.35">
      <c r="P315" s="80"/>
      <c r="AC315" s="80"/>
      <c r="AP315" s="80"/>
      <c r="BC315" s="80"/>
      <c r="BP315" s="80"/>
      <c r="CC315" s="80"/>
      <c r="CP315" s="80"/>
    </row>
    <row r="316" spans="16:94" s="11" customFormat="1" x14ac:dyDescent="0.35">
      <c r="P316" s="80"/>
      <c r="AC316" s="80"/>
      <c r="AP316" s="80"/>
      <c r="BC316" s="80"/>
      <c r="BP316" s="80"/>
      <c r="CC316" s="80"/>
      <c r="CP316" s="80"/>
    </row>
    <row r="317" spans="16:94" s="11" customFormat="1" x14ac:dyDescent="0.35">
      <c r="P317" s="80"/>
      <c r="AC317" s="80"/>
      <c r="AP317" s="80"/>
      <c r="BC317" s="80"/>
      <c r="BP317" s="80"/>
      <c r="CC317" s="80"/>
      <c r="CP317" s="80"/>
    </row>
    <row r="318" spans="16:94" s="11" customFormat="1" x14ac:dyDescent="0.35">
      <c r="P318" s="80"/>
      <c r="AC318" s="80"/>
      <c r="AP318" s="80"/>
      <c r="BC318" s="80"/>
      <c r="BP318" s="80"/>
      <c r="CC318" s="80"/>
      <c r="CP318" s="80"/>
    </row>
    <row r="319" spans="16:94" s="11" customFormat="1" x14ac:dyDescent="0.35">
      <c r="P319" s="80"/>
      <c r="AC319" s="80"/>
      <c r="AP319" s="80"/>
      <c r="BC319" s="80"/>
      <c r="BP319" s="80"/>
      <c r="CC319" s="80"/>
      <c r="CP319" s="80"/>
    </row>
    <row r="320" spans="16:94" s="11" customFormat="1" x14ac:dyDescent="0.35">
      <c r="P320" s="80"/>
      <c r="AC320" s="80"/>
      <c r="AP320" s="80"/>
      <c r="BC320" s="80"/>
      <c r="BP320" s="80"/>
      <c r="CC320" s="80"/>
      <c r="CP320" s="80"/>
    </row>
    <row r="321" spans="16:94" s="11" customFormat="1" x14ac:dyDescent="0.35">
      <c r="P321" s="80"/>
      <c r="AC321" s="80"/>
      <c r="AP321" s="80"/>
      <c r="BC321" s="80"/>
      <c r="BP321" s="80"/>
      <c r="CC321" s="80"/>
      <c r="CP321" s="80"/>
    </row>
    <row r="322" spans="16:94" s="11" customFormat="1" x14ac:dyDescent="0.35">
      <c r="P322" s="80"/>
      <c r="AC322" s="80"/>
      <c r="AP322" s="80"/>
      <c r="BC322" s="80"/>
      <c r="BP322" s="80"/>
      <c r="CC322" s="80"/>
      <c r="CP322" s="80"/>
    </row>
    <row r="323" spans="16:94" s="11" customFormat="1" x14ac:dyDescent="0.35">
      <c r="P323" s="80"/>
      <c r="AC323" s="80"/>
      <c r="AP323" s="80"/>
      <c r="BC323" s="80"/>
      <c r="BP323" s="80"/>
      <c r="CC323" s="80"/>
      <c r="CP323" s="80"/>
    </row>
    <row r="324" spans="16:94" s="11" customFormat="1" x14ac:dyDescent="0.35">
      <c r="P324" s="80"/>
      <c r="AC324" s="80"/>
      <c r="AP324" s="80"/>
      <c r="BC324" s="80"/>
      <c r="BP324" s="80"/>
      <c r="CC324" s="80"/>
      <c r="CP324" s="80"/>
    </row>
    <row r="325" spans="16:94" s="11" customFormat="1" x14ac:dyDescent="0.35">
      <c r="P325" s="80"/>
      <c r="AC325" s="80"/>
      <c r="AP325" s="80"/>
      <c r="BC325" s="80"/>
      <c r="BP325" s="80"/>
      <c r="CC325" s="80"/>
      <c r="CP325" s="80"/>
    </row>
    <row r="326" spans="16:94" s="11" customFormat="1" x14ac:dyDescent="0.35">
      <c r="P326" s="80"/>
      <c r="AC326" s="80"/>
      <c r="AP326" s="80"/>
      <c r="BC326" s="80"/>
      <c r="BP326" s="80"/>
      <c r="CC326" s="80"/>
      <c r="CP326" s="80"/>
    </row>
    <row r="327" spans="16:94" s="11" customFormat="1" x14ac:dyDescent="0.35">
      <c r="P327" s="80"/>
      <c r="AC327" s="80"/>
      <c r="AP327" s="80"/>
      <c r="BC327" s="80"/>
      <c r="BP327" s="80"/>
      <c r="CC327" s="80"/>
      <c r="CP327" s="80"/>
    </row>
    <row r="328" spans="16:94" s="11" customFormat="1" x14ac:dyDescent="0.35">
      <c r="P328" s="80"/>
      <c r="AC328" s="80"/>
      <c r="AP328" s="80"/>
      <c r="BC328" s="80"/>
      <c r="BP328" s="80"/>
      <c r="CC328" s="80"/>
      <c r="CP328" s="80"/>
    </row>
    <row r="329" spans="16:94" s="11" customFormat="1" x14ac:dyDescent="0.35">
      <c r="P329" s="80"/>
      <c r="AC329" s="80"/>
      <c r="AP329" s="80"/>
      <c r="BC329" s="80"/>
      <c r="BP329" s="80"/>
      <c r="CC329" s="80"/>
      <c r="CP329" s="80"/>
    </row>
    <row r="330" spans="16:94" s="11" customFormat="1" x14ac:dyDescent="0.35">
      <c r="P330" s="80"/>
      <c r="AC330" s="80"/>
      <c r="AP330" s="80"/>
      <c r="BC330" s="80"/>
      <c r="BP330" s="80"/>
      <c r="CC330" s="80"/>
      <c r="CP330" s="80"/>
    </row>
    <row r="331" spans="16:94" s="11" customFormat="1" x14ac:dyDescent="0.35">
      <c r="P331" s="80"/>
      <c r="AC331" s="80"/>
      <c r="AP331" s="80"/>
      <c r="BC331" s="80"/>
      <c r="BP331" s="80"/>
      <c r="CC331" s="80"/>
      <c r="CP331" s="80"/>
    </row>
    <row r="332" spans="16:94" s="11" customFormat="1" x14ac:dyDescent="0.35">
      <c r="P332" s="80"/>
      <c r="AC332" s="80"/>
      <c r="AP332" s="80"/>
      <c r="BC332" s="80"/>
      <c r="BP332" s="80"/>
      <c r="CC332" s="80"/>
      <c r="CP332" s="80"/>
    </row>
    <row r="333" spans="16:94" s="11" customFormat="1" x14ac:dyDescent="0.35">
      <c r="P333" s="80"/>
      <c r="AC333" s="80"/>
      <c r="AP333" s="80"/>
      <c r="BC333" s="80"/>
      <c r="BP333" s="80"/>
      <c r="CC333" s="80"/>
      <c r="CP333" s="80"/>
    </row>
    <row r="334" spans="16:94" s="11" customFormat="1" x14ac:dyDescent="0.35">
      <c r="P334" s="80"/>
      <c r="AC334" s="80"/>
      <c r="AP334" s="80"/>
      <c r="BC334" s="80"/>
      <c r="BP334" s="80"/>
      <c r="CC334" s="80"/>
      <c r="CP334" s="80"/>
    </row>
    <row r="335" spans="16:94" s="11" customFormat="1" x14ac:dyDescent="0.35">
      <c r="P335" s="80"/>
      <c r="AC335" s="80"/>
      <c r="AP335" s="80"/>
      <c r="BC335" s="80"/>
      <c r="BP335" s="80"/>
      <c r="CC335" s="80"/>
      <c r="CP335" s="80"/>
    </row>
    <row r="336" spans="16:94" s="11" customFormat="1" x14ac:dyDescent="0.35">
      <c r="P336" s="80"/>
      <c r="AC336" s="80"/>
      <c r="AP336" s="80"/>
      <c r="BC336" s="80"/>
      <c r="BP336" s="80"/>
      <c r="CC336" s="80"/>
      <c r="CP336" s="80"/>
    </row>
    <row r="337" spans="16:94" s="11" customFormat="1" x14ac:dyDescent="0.35">
      <c r="P337" s="80"/>
      <c r="AC337" s="80"/>
      <c r="AP337" s="80"/>
      <c r="BC337" s="80"/>
      <c r="BP337" s="80"/>
      <c r="CC337" s="80"/>
      <c r="CP337" s="80"/>
    </row>
    <row r="338" spans="16:94" s="11" customFormat="1" x14ac:dyDescent="0.35">
      <c r="P338" s="80"/>
      <c r="AC338" s="80"/>
      <c r="AP338" s="80"/>
      <c r="BC338" s="80"/>
      <c r="BP338" s="80"/>
      <c r="CC338" s="80"/>
      <c r="CP338" s="80"/>
    </row>
    <row r="339" spans="16:94" s="11" customFormat="1" x14ac:dyDescent="0.35">
      <c r="P339" s="80"/>
      <c r="AC339" s="80"/>
      <c r="AP339" s="80"/>
      <c r="BC339" s="80"/>
      <c r="BP339" s="80"/>
      <c r="CC339" s="80"/>
      <c r="CP339" s="80"/>
    </row>
    <row r="340" spans="16:94" s="11" customFormat="1" x14ac:dyDescent="0.35">
      <c r="P340" s="80"/>
      <c r="AC340" s="80"/>
      <c r="AP340" s="80"/>
      <c r="BC340" s="80"/>
      <c r="BP340" s="80"/>
      <c r="CC340" s="80"/>
      <c r="CP340" s="80"/>
    </row>
    <row r="341" spans="16:94" s="11" customFormat="1" x14ac:dyDescent="0.35">
      <c r="P341" s="80"/>
      <c r="AC341" s="80"/>
      <c r="AP341" s="80"/>
      <c r="BC341" s="80"/>
      <c r="BP341" s="80"/>
      <c r="CC341" s="80"/>
      <c r="CP341" s="80"/>
    </row>
    <row r="342" spans="16:94" s="11" customFormat="1" x14ac:dyDescent="0.35">
      <c r="P342" s="80"/>
      <c r="AC342" s="80"/>
      <c r="AP342" s="80"/>
      <c r="BC342" s="80"/>
      <c r="BP342" s="80"/>
      <c r="CC342" s="80"/>
      <c r="CP342" s="80"/>
    </row>
    <row r="343" spans="16:94" s="11" customFormat="1" x14ac:dyDescent="0.35">
      <c r="P343" s="80"/>
      <c r="AC343" s="80"/>
      <c r="AP343" s="80"/>
      <c r="BC343" s="80"/>
      <c r="BP343" s="80"/>
      <c r="CC343" s="80"/>
      <c r="CP343" s="80"/>
    </row>
    <row r="344" spans="16:94" s="11" customFormat="1" x14ac:dyDescent="0.35">
      <c r="P344" s="80"/>
      <c r="AC344" s="80"/>
      <c r="AP344" s="80"/>
      <c r="BC344" s="80"/>
      <c r="BP344" s="80"/>
      <c r="CC344" s="80"/>
      <c r="CP344" s="80"/>
    </row>
    <row r="345" spans="16:94" s="11" customFormat="1" x14ac:dyDescent="0.35">
      <c r="P345" s="80"/>
      <c r="AC345" s="80"/>
      <c r="AP345" s="80"/>
      <c r="BC345" s="80"/>
      <c r="BP345" s="80"/>
      <c r="CC345" s="80"/>
      <c r="CP345" s="80"/>
    </row>
    <row r="346" spans="16:94" s="11" customFormat="1" x14ac:dyDescent="0.35">
      <c r="P346" s="80"/>
      <c r="AC346" s="80"/>
      <c r="AP346" s="80"/>
      <c r="BC346" s="80"/>
      <c r="BP346" s="80"/>
      <c r="CC346" s="80"/>
      <c r="CP346" s="80"/>
    </row>
    <row r="347" spans="16:94" s="11" customFormat="1" x14ac:dyDescent="0.35">
      <c r="P347" s="80"/>
      <c r="AC347" s="80"/>
      <c r="AP347" s="80"/>
      <c r="BC347" s="80"/>
      <c r="BP347" s="80"/>
      <c r="CC347" s="80"/>
      <c r="CP347" s="80"/>
    </row>
    <row r="348" spans="16:94" s="11" customFormat="1" x14ac:dyDescent="0.35">
      <c r="P348" s="80"/>
      <c r="AC348" s="80"/>
      <c r="AP348" s="80"/>
      <c r="BC348" s="80"/>
      <c r="BP348" s="80"/>
      <c r="CC348" s="80"/>
      <c r="CP348" s="80"/>
    </row>
    <row r="349" spans="16:94" s="11" customFormat="1" x14ac:dyDescent="0.35">
      <c r="P349" s="80"/>
      <c r="AC349" s="80"/>
      <c r="AP349" s="80"/>
      <c r="BC349" s="80"/>
      <c r="BP349" s="80"/>
      <c r="CC349" s="80"/>
      <c r="CP349" s="80"/>
    </row>
    <row r="350" spans="16:94" s="11" customFormat="1" x14ac:dyDescent="0.35">
      <c r="P350" s="80"/>
      <c r="AC350" s="80"/>
      <c r="AP350" s="80"/>
      <c r="BC350" s="80"/>
      <c r="BP350" s="80"/>
      <c r="CC350" s="80"/>
      <c r="CP350" s="80"/>
    </row>
    <row r="351" spans="16:94" s="11" customFormat="1" x14ac:dyDescent="0.35">
      <c r="P351" s="80"/>
      <c r="AC351" s="80"/>
      <c r="AP351" s="80"/>
      <c r="BC351" s="80"/>
      <c r="BP351" s="80"/>
      <c r="CC351" s="80"/>
      <c r="CP351" s="80"/>
    </row>
    <row r="352" spans="16:94" s="11" customFormat="1" x14ac:dyDescent="0.35">
      <c r="P352" s="80"/>
      <c r="AC352" s="80"/>
      <c r="AP352" s="80"/>
      <c r="BC352" s="80"/>
      <c r="BP352" s="80"/>
      <c r="CC352" s="80"/>
      <c r="CP352" s="80"/>
    </row>
    <row r="353" spans="16:94" s="11" customFormat="1" x14ac:dyDescent="0.35">
      <c r="P353" s="80"/>
      <c r="AC353" s="80"/>
      <c r="AP353" s="80"/>
      <c r="BC353" s="80"/>
      <c r="BP353" s="80"/>
      <c r="CC353" s="80"/>
      <c r="CP353" s="80"/>
    </row>
    <row r="354" spans="16:94" s="11" customFormat="1" x14ac:dyDescent="0.35">
      <c r="P354" s="80"/>
      <c r="AC354" s="80"/>
      <c r="AP354" s="80"/>
      <c r="BC354" s="80"/>
      <c r="BP354" s="80"/>
      <c r="CC354" s="80"/>
      <c r="CP354" s="80"/>
    </row>
    <row r="355" spans="16:94" s="11" customFormat="1" x14ac:dyDescent="0.35">
      <c r="P355" s="80"/>
      <c r="AC355" s="80"/>
      <c r="AP355" s="80"/>
      <c r="BC355" s="80"/>
      <c r="BP355" s="80"/>
      <c r="CC355" s="80"/>
      <c r="CP355" s="80"/>
    </row>
    <row r="356" spans="16:94" s="11" customFormat="1" x14ac:dyDescent="0.35">
      <c r="P356" s="80"/>
      <c r="AC356" s="80"/>
      <c r="AP356" s="80"/>
      <c r="BC356" s="80"/>
      <c r="BP356" s="80"/>
      <c r="CC356" s="80"/>
      <c r="CP356" s="80"/>
    </row>
    <row r="357" spans="16:94" s="11" customFormat="1" x14ac:dyDescent="0.35">
      <c r="P357" s="80"/>
      <c r="AC357" s="80"/>
      <c r="AP357" s="80"/>
      <c r="BC357" s="80"/>
      <c r="BP357" s="80"/>
      <c r="CC357" s="80"/>
      <c r="CP357" s="80"/>
    </row>
    <row r="358" spans="16:94" s="11" customFormat="1" x14ac:dyDescent="0.35">
      <c r="P358" s="80"/>
      <c r="AC358" s="80"/>
      <c r="AP358" s="80"/>
      <c r="BC358" s="80"/>
      <c r="BP358" s="80"/>
      <c r="CC358" s="80"/>
      <c r="CP358" s="80"/>
    </row>
    <row r="359" spans="16:94" s="11" customFormat="1" x14ac:dyDescent="0.35">
      <c r="P359" s="80"/>
      <c r="AC359" s="80"/>
      <c r="AP359" s="80"/>
      <c r="BC359" s="80"/>
      <c r="BP359" s="80"/>
      <c r="CC359" s="80"/>
      <c r="CP359" s="80"/>
    </row>
    <row r="360" spans="16:94" s="11" customFormat="1" x14ac:dyDescent="0.35">
      <c r="P360" s="80"/>
      <c r="AC360" s="80"/>
      <c r="AP360" s="80"/>
      <c r="BC360" s="80"/>
      <c r="BP360" s="80"/>
      <c r="CC360" s="80"/>
      <c r="CP360" s="80"/>
    </row>
    <row r="361" spans="16:94" s="11" customFormat="1" x14ac:dyDescent="0.35">
      <c r="P361" s="80"/>
      <c r="AC361" s="80"/>
      <c r="AP361" s="80"/>
      <c r="BC361" s="80"/>
      <c r="BP361" s="80"/>
      <c r="CC361" s="80"/>
      <c r="CP361" s="80"/>
    </row>
    <row r="362" spans="16:94" s="11" customFormat="1" x14ac:dyDescent="0.35">
      <c r="P362" s="80"/>
      <c r="AC362" s="80"/>
      <c r="AP362" s="80"/>
      <c r="BC362" s="80"/>
      <c r="BP362" s="80"/>
      <c r="CC362" s="80"/>
      <c r="CP362" s="80"/>
    </row>
    <row r="363" spans="16:94" s="11" customFormat="1" x14ac:dyDescent="0.35">
      <c r="P363" s="80"/>
      <c r="AC363" s="80"/>
      <c r="AP363" s="80"/>
      <c r="BC363" s="80"/>
      <c r="BP363" s="80"/>
      <c r="CC363" s="80"/>
      <c r="CP363" s="80"/>
    </row>
    <row r="364" spans="16:94" s="11" customFormat="1" x14ac:dyDescent="0.35">
      <c r="P364" s="80"/>
      <c r="AC364" s="80"/>
      <c r="AP364" s="80"/>
      <c r="BC364" s="80"/>
      <c r="BP364" s="80"/>
      <c r="CC364" s="80"/>
      <c r="CP364" s="80"/>
    </row>
    <row r="365" spans="16:94" s="11" customFormat="1" x14ac:dyDescent="0.35">
      <c r="P365" s="80"/>
      <c r="AC365" s="80"/>
      <c r="AP365" s="80"/>
      <c r="BC365" s="80"/>
      <c r="BP365" s="80"/>
      <c r="CC365" s="80"/>
      <c r="CP365" s="80"/>
    </row>
    <row r="366" spans="16:94" s="11" customFormat="1" x14ac:dyDescent="0.35">
      <c r="P366" s="80"/>
      <c r="AC366" s="80"/>
      <c r="AP366" s="80"/>
      <c r="BC366" s="80"/>
      <c r="BP366" s="80"/>
      <c r="CC366" s="80"/>
      <c r="CP366" s="80"/>
    </row>
    <row r="367" spans="16:94" s="11" customFormat="1" x14ac:dyDescent="0.35">
      <c r="P367" s="80"/>
      <c r="AC367" s="80"/>
      <c r="AP367" s="80"/>
      <c r="BC367" s="80"/>
      <c r="BP367" s="80"/>
      <c r="CC367" s="80"/>
      <c r="CP367" s="80"/>
    </row>
    <row r="368" spans="16:94" s="11" customFormat="1" x14ac:dyDescent="0.35">
      <c r="P368" s="80"/>
      <c r="AC368" s="80"/>
      <c r="AP368" s="80"/>
      <c r="BC368" s="80"/>
      <c r="BP368" s="80"/>
      <c r="CC368" s="80"/>
      <c r="CP368" s="80"/>
    </row>
    <row r="369" spans="16:94" s="11" customFormat="1" x14ac:dyDescent="0.35">
      <c r="P369" s="80"/>
      <c r="AC369" s="80"/>
      <c r="AP369" s="80"/>
      <c r="BC369" s="80"/>
      <c r="BP369" s="80"/>
      <c r="CC369" s="80"/>
      <c r="CP369" s="80"/>
    </row>
    <row r="370" spans="16:94" s="11" customFormat="1" x14ac:dyDescent="0.35">
      <c r="P370" s="80"/>
      <c r="AC370" s="80"/>
      <c r="AP370" s="80"/>
      <c r="BC370" s="80"/>
      <c r="BP370" s="80"/>
      <c r="CC370" s="80"/>
      <c r="CP370" s="80"/>
    </row>
    <row r="371" spans="16:94" s="11" customFormat="1" x14ac:dyDescent="0.35">
      <c r="P371" s="80"/>
      <c r="AC371" s="80"/>
      <c r="AP371" s="80"/>
      <c r="BC371" s="80"/>
      <c r="BP371" s="80"/>
      <c r="CC371" s="80"/>
      <c r="CP371" s="80"/>
    </row>
    <row r="372" spans="16:94" s="11" customFormat="1" x14ac:dyDescent="0.35">
      <c r="P372" s="80"/>
      <c r="AC372" s="80"/>
      <c r="AP372" s="80"/>
      <c r="BC372" s="80"/>
      <c r="BP372" s="80"/>
      <c r="CC372" s="80"/>
      <c r="CP372" s="80"/>
    </row>
    <row r="373" spans="16:94" s="11" customFormat="1" x14ac:dyDescent="0.35">
      <c r="P373" s="80"/>
      <c r="AC373" s="80"/>
      <c r="AP373" s="80"/>
      <c r="BC373" s="80"/>
      <c r="BP373" s="80"/>
      <c r="CC373" s="80"/>
      <c r="CP373" s="80"/>
    </row>
    <row r="374" spans="16:94" s="11" customFormat="1" x14ac:dyDescent="0.35">
      <c r="P374" s="80"/>
      <c r="AC374" s="80"/>
      <c r="AP374" s="80"/>
      <c r="BC374" s="80"/>
      <c r="BP374" s="80"/>
      <c r="CC374" s="80"/>
      <c r="CP374" s="80"/>
    </row>
    <row r="375" spans="16:94" s="11" customFormat="1" x14ac:dyDescent="0.35">
      <c r="P375" s="80"/>
      <c r="AC375" s="80"/>
      <c r="AP375" s="80"/>
      <c r="BC375" s="80"/>
      <c r="BP375" s="80"/>
      <c r="CC375" s="80"/>
      <c r="CP375" s="80"/>
    </row>
    <row r="376" spans="16:94" s="11" customFormat="1" x14ac:dyDescent="0.35">
      <c r="P376" s="80"/>
      <c r="AC376" s="80"/>
      <c r="AP376" s="80"/>
      <c r="BC376" s="80"/>
      <c r="BP376" s="80"/>
      <c r="CC376" s="80"/>
      <c r="CP376" s="80"/>
    </row>
    <row r="377" spans="16:94" s="11" customFormat="1" x14ac:dyDescent="0.35">
      <c r="P377" s="80"/>
      <c r="AC377" s="80"/>
      <c r="AP377" s="80"/>
      <c r="BC377" s="80"/>
      <c r="BP377" s="80"/>
      <c r="CC377" s="80"/>
      <c r="CP377" s="80"/>
    </row>
    <row r="378" spans="16:94" s="11" customFormat="1" x14ac:dyDescent="0.35">
      <c r="P378" s="80"/>
      <c r="AC378" s="80"/>
      <c r="AP378" s="80"/>
      <c r="BC378" s="80"/>
      <c r="BP378" s="80"/>
      <c r="CC378" s="80"/>
      <c r="CP378" s="80"/>
    </row>
    <row r="379" spans="16:94" s="11" customFormat="1" x14ac:dyDescent="0.35">
      <c r="P379" s="80"/>
      <c r="AC379" s="80"/>
      <c r="AP379" s="80"/>
      <c r="BC379" s="80"/>
      <c r="BP379" s="80"/>
      <c r="CC379" s="80"/>
      <c r="CP379" s="80"/>
    </row>
    <row r="380" spans="16:94" s="11" customFormat="1" x14ac:dyDescent="0.35">
      <c r="P380" s="80"/>
      <c r="AC380" s="80"/>
      <c r="AP380" s="80"/>
      <c r="BC380" s="80"/>
      <c r="BP380" s="80"/>
      <c r="CC380" s="80"/>
      <c r="CP380" s="80"/>
    </row>
    <row r="381" spans="16:94" s="11" customFormat="1" x14ac:dyDescent="0.35">
      <c r="P381" s="80"/>
      <c r="AC381" s="80"/>
      <c r="AP381" s="80"/>
      <c r="BC381" s="80"/>
      <c r="BP381" s="80"/>
      <c r="CC381" s="80"/>
      <c r="CP381" s="80"/>
    </row>
    <row r="382" spans="16:94" s="11" customFormat="1" x14ac:dyDescent="0.35">
      <c r="P382" s="80"/>
      <c r="AC382" s="80"/>
      <c r="AP382" s="80"/>
      <c r="BC382" s="80"/>
      <c r="BP382" s="80"/>
      <c r="CC382" s="80"/>
      <c r="CP382" s="80"/>
    </row>
    <row r="383" spans="16:94" s="11" customFormat="1" x14ac:dyDescent="0.35">
      <c r="P383" s="80"/>
      <c r="AC383" s="80"/>
      <c r="AP383" s="80"/>
      <c r="BC383" s="80"/>
      <c r="BP383" s="80"/>
      <c r="CC383" s="80"/>
      <c r="CP383" s="80"/>
    </row>
    <row r="384" spans="16:94" s="11" customFormat="1" x14ac:dyDescent="0.35">
      <c r="P384" s="80"/>
      <c r="AC384" s="80"/>
      <c r="AP384" s="80"/>
      <c r="BC384" s="80"/>
      <c r="BP384" s="80"/>
      <c r="CC384" s="80"/>
      <c r="CP384" s="80"/>
    </row>
    <row r="385" spans="16:94" s="11" customFormat="1" x14ac:dyDescent="0.35">
      <c r="P385" s="80"/>
      <c r="AC385" s="80"/>
      <c r="AP385" s="80"/>
      <c r="BC385" s="80"/>
      <c r="BP385" s="80"/>
      <c r="CC385" s="80"/>
      <c r="CP385" s="80"/>
    </row>
    <row r="386" spans="16:94" s="11" customFormat="1" x14ac:dyDescent="0.35">
      <c r="P386" s="80"/>
      <c r="AC386" s="80"/>
      <c r="AP386" s="80"/>
      <c r="BC386" s="80"/>
      <c r="BP386" s="80"/>
      <c r="CC386" s="80"/>
      <c r="CP386" s="80"/>
    </row>
    <row r="387" spans="16:94" s="11" customFormat="1" x14ac:dyDescent="0.35">
      <c r="P387" s="80"/>
      <c r="AC387" s="80"/>
      <c r="AP387" s="80"/>
      <c r="BC387" s="80"/>
      <c r="BP387" s="80"/>
      <c r="CC387" s="80"/>
      <c r="CP387" s="80"/>
    </row>
    <row r="388" spans="16:94" s="11" customFormat="1" x14ac:dyDescent="0.35">
      <c r="P388" s="80"/>
      <c r="AC388" s="80"/>
      <c r="AP388" s="80"/>
      <c r="BC388" s="80"/>
      <c r="BP388" s="80"/>
      <c r="CC388" s="80"/>
      <c r="CP388" s="80"/>
    </row>
    <row r="389" spans="16:94" s="11" customFormat="1" x14ac:dyDescent="0.35">
      <c r="P389" s="80"/>
      <c r="AC389" s="80"/>
      <c r="AP389" s="80"/>
      <c r="BC389" s="80"/>
      <c r="BP389" s="80"/>
      <c r="CC389" s="80"/>
      <c r="CP389" s="80"/>
    </row>
    <row r="390" spans="16:94" s="11" customFormat="1" x14ac:dyDescent="0.35">
      <c r="P390" s="80"/>
      <c r="AC390" s="80"/>
      <c r="AP390" s="80"/>
      <c r="BC390" s="80"/>
      <c r="BP390" s="80"/>
      <c r="CC390" s="80"/>
      <c r="CP390" s="80"/>
    </row>
    <row r="391" spans="16:94" s="11" customFormat="1" x14ac:dyDescent="0.35">
      <c r="P391" s="80"/>
      <c r="AC391" s="80"/>
      <c r="AP391" s="80"/>
      <c r="BC391" s="80"/>
      <c r="BP391" s="80"/>
      <c r="CC391" s="80"/>
      <c r="CP391" s="80"/>
    </row>
    <row r="392" spans="16:94" s="11" customFormat="1" x14ac:dyDescent="0.35">
      <c r="P392" s="80"/>
      <c r="AC392" s="80"/>
      <c r="AP392" s="80"/>
      <c r="BC392" s="80"/>
      <c r="BP392" s="80"/>
      <c r="CC392" s="80"/>
      <c r="CP392" s="80"/>
    </row>
    <row r="393" spans="16:94" s="11" customFormat="1" x14ac:dyDescent="0.35">
      <c r="P393" s="80"/>
      <c r="AC393" s="80"/>
      <c r="AP393" s="80"/>
      <c r="BC393" s="80"/>
      <c r="BP393" s="80"/>
      <c r="CC393" s="80"/>
      <c r="CP393" s="80"/>
    </row>
    <row r="394" spans="16:94" s="11" customFormat="1" x14ac:dyDescent="0.35">
      <c r="P394" s="80"/>
      <c r="AC394" s="80"/>
      <c r="AP394" s="80"/>
      <c r="BC394" s="80"/>
      <c r="BP394" s="80"/>
      <c r="CC394" s="80"/>
      <c r="CP394" s="80"/>
    </row>
    <row r="395" spans="16:94" s="11" customFormat="1" x14ac:dyDescent="0.35">
      <c r="P395" s="80"/>
      <c r="AC395" s="80"/>
      <c r="AP395" s="80"/>
      <c r="BC395" s="80"/>
      <c r="BP395" s="80"/>
      <c r="CC395" s="80"/>
      <c r="CP395" s="80"/>
    </row>
    <row r="396" spans="16:94" s="11" customFormat="1" x14ac:dyDescent="0.35">
      <c r="P396" s="80"/>
      <c r="AC396" s="80"/>
      <c r="AP396" s="80"/>
      <c r="BC396" s="80"/>
      <c r="BP396" s="80"/>
      <c r="CC396" s="80"/>
      <c r="CP396" s="80"/>
    </row>
    <row r="397" spans="16:94" s="11" customFormat="1" x14ac:dyDescent="0.35">
      <c r="P397" s="80"/>
      <c r="AC397" s="80"/>
      <c r="AP397" s="80"/>
      <c r="BC397" s="80"/>
      <c r="BP397" s="80"/>
      <c r="CC397" s="80"/>
      <c r="CP397" s="80"/>
    </row>
    <row r="398" spans="16:94" s="11" customFormat="1" x14ac:dyDescent="0.35">
      <c r="P398" s="80"/>
      <c r="AC398" s="80"/>
      <c r="AP398" s="80"/>
      <c r="BC398" s="80"/>
      <c r="BP398" s="80"/>
      <c r="CC398" s="80"/>
      <c r="CP398" s="80"/>
    </row>
    <row r="399" spans="16:94" s="11" customFormat="1" x14ac:dyDescent="0.35">
      <c r="P399" s="80"/>
      <c r="AC399" s="80"/>
      <c r="AP399" s="80"/>
      <c r="BC399" s="80"/>
      <c r="BP399" s="80"/>
      <c r="CC399" s="80"/>
      <c r="CP399" s="80"/>
    </row>
    <row r="400" spans="16:94" s="11" customFormat="1" x14ac:dyDescent="0.35">
      <c r="P400" s="80"/>
      <c r="AC400" s="80"/>
      <c r="AP400" s="80"/>
      <c r="BC400" s="80"/>
      <c r="BP400" s="80"/>
      <c r="CC400" s="80"/>
      <c r="CP400" s="80"/>
    </row>
    <row r="401" spans="16:94" s="11" customFormat="1" x14ac:dyDescent="0.35">
      <c r="P401" s="80"/>
      <c r="AC401" s="80"/>
      <c r="AP401" s="80"/>
      <c r="BC401" s="80"/>
      <c r="BP401" s="80"/>
      <c r="CC401" s="80"/>
      <c r="CP401" s="80"/>
    </row>
    <row r="402" spans="16:94" s="11" customFormat="1" x14ac:dyDescent="0.35">
      <c r="P402" s="80"/>
      <c r="AC402" s="80"/>
      <c r="AP402" s="80"/>
      <c r="BC402" s="80"/>
      <c r="BP402" s="80"/>
      <c r="CC402" s="80"/>
      <c r="CP402" s="80"/>
    </row>
    <row r="403" spans="16:94" s="11" customFormat="1" x14ac:dyDescent="0.35">
      <c r="P403" s="80"/>
      <c r="AC403" s="80"/>
      <c r="AP403" s="80"/>
      <c r="BC403" s="80"/>
      <c r="BP403" s="80"/>
      <c r="CC403" s="80"/>
      <c r="CP403" s="80"/>
    </row>
    <row r="404" spans="16:94" s="11" customFormat="1" x14ac:dyDescent="0.35">
      <c r="P404" s="80"/>
      <c r="AC404" s="80"/>
      <c r="AP404" s="80"/>
      <c r="BC404" s="80"/>
      <c r="BP404" s="80"/>
      <c r="CC404" s="80"/>
      <c r="CP404" s="80"/>
    </row>
    <row r="405" spans="16:94" s="11" customFormat="1" x14ac:dyDescent="0.35">
      <c r="P405" s="80"/>
      <c r="AC405" s="80"/>
      <c r="AP405" s="80"/>
      <c r="BC405" s="80"/>
      <c r="BP405" s="80"/>
      <c r="CC405" s="80"/>
      <c r="CP405" s="80"/>
    </row>
    <row r="406" spans="16:94" s="11" customFormat="1" x14ac:dyDescent="0.35">
      <c r="P406" s="80"/>
      <c r="AC406" s="80"/>
      <c r="AP406" s="80"/>
      <c r="BC406" s="80"/>
      <c r="BP406" s="80"/>
      <c r="CC406" s="80"/>
      <c r="CP406" s="80"/>
    </row>
    <row r="407" spans="16:94" s="11" customFormat="1" x14ac:dyDescent="0.35">
      <c r="P407" s="80"/>
      <c r="AC407" s="80"/>
      <c r="AP407" s="80"/>
      <c r="BC407" s="80"/>
      <c r="BP407" s="80"/>
      <c r="CC407" s="80"/>
      <c r="CP407" s="80"/>
    </row>
    <row r="408" spans="16:94" s="11" customFormat="1" x14ac:dyDescent="0.35">
      <c r="P408" s="80"/>
      <c r="AC408" s="80"/>
      <c r="AP408" s="80"/>
      <c r="BC408" s="80"/>
      <c r="BP408" s="80"/>
      <c r="CC408" s="80"/>
      <c r="CP408" s="80"/>
    </row>
    <row r="409" spans="16:94" s="11" customFormat="1" x14ac:dyDescent="0.35">
      <c r="P409" s="80"/>
      <c r="AC409" s="80"/>
      <c r="AP409" s="80"/>
      <c r="BC409" s="80"/>
      <c r="BP409" s="80"/>
      <c r="CC409" s="80"/>
      <c r="CP409" s="80"/>
    </row>
    <row r="410" spans="16:94" s="11" customFormat="1" x14ac:dyDescent="0.35">
      <c r="P410" s="80"/>
      <c r="AC410" s="80"/>
      <c r="AP410" s="80"/>
      <c r="BC410" s="80"/>
      <c r="BP410" s="80"/>
      <c r="CC410" s="80"/>
      <c r="CP410" s="80"/>
    </row>
    <row r="411" spans="16:94" s="11" customFormat="1" x14ac:dyDescent="0.35">
      <c r="P411" s="80"/>
      <c r="AC411" s="80"/>
      <c r="AP411" s="80"/>
      <c r="BC411" s="80"/>
      <c r="BP411" s="80"/>
      <c r="CC411" s="80"/>
      <c r="CP411" s="80"/>
    </row>
    <row r="412" spans="16:94" s="11" customFormat="1" x14ac:dyDescent="0.35">
      <c r="P412" s="80"/>
      <c r="AC412" s="80"/>
      <c r="AP412" s="80"/>
      <c r="BC412" s="80"/>
      <c r="BP412" s="80"/>
      <c r="CC412" s="80"/>
      <c r="CP412" s="80"/>
    </row>
    <row r="413" spans="16:94" s="11" customFormat="1" x14ac:dyDescent="0.35">
      <c r="P413" s="80"/>
      <c r="AC413" s="80"/>
      <c r="AP413" s="80"/>
      <c r="BC413" s="80"/>
      <c r="BP413" s="80"/>
      <c r="CC413" s="80"/>
      <c r="CP413" s="80"/>
    </row>
    <row r="414" spans="16:94" s="11" customFormat="1" x14ac:dyDescent="0.35">
      <c r="P414" s="80"/>
      <c r="AC414" s="80"/>
      <c r="AP414" s="80"/>
      <c r="BC414" s="80"/>
      <c r="BP414" s="80"/>
      <c r="CC414" s="80"/>
      <c r="CP414" s="80"/>
    </row>
    <row r="415" spans="16:94" s="11" customFormat="1" x14ac:dyDescent="0.35">
      <c r="P415" s="80"/>
      <c r="AC415" s="80"/>
      <c r="AP415" s="80"/>
      <c r="BC415" s="80"/>
      <c r="BP415" s="80"/>
      <c r="CC415" s="80"/>
      <c r="CP415" s="80"/>
    </row>
    <row r="416" spans="16:94" s="11" customFormat="1" x14ac:dyDescent="0.35">
      <c r="P416" s="80"/>
      <c r="AC416" s="80"/>
      <c r="AP416" s="80"/>
      <c r="BC416" s="80"/>
      <c r="BP416" s="80"/>
      <c r="CC416" s="80"/>
      <c r="CP416" s="80"/>
    </row>
    <row r="417" spans="16:94" s="11" customFormat="1" x14ac:dyDescent="0.35">
      <c r="P417" s="80"/>
      <c r="AC417" s="80"/>
      <c r="AP417" s="80"/>
      <c r="BC417" s="80"/>
      <c r="BP417" s="80"/>
      <c r="CC417" s="80"/>
      <c r="CP417" s="80"/>
    </row>
    <row r="418" spans="16:94" s="11" customFormat="1" x14ac:dyDescent="0.35">
      <c r="P418" s="80"/>
      <c r="AC418" s="80"/>
      <c r="AP418" s="80"/>
      <c r="BC418" s="80"/>
      <c r="BP418" s="80"/>
      <c r="CC418" s="80"/>
      <c r="CP418" s="80"/>
    </row>
    <row r="419" spans="16:94" s="11" customFormat="1" x14ac:dyDescent="0.35">
      <c r="P419" s="80"/>
      <c r="AC419" s="80"/>
      <c r="AP419" s="80"/>
      <c r="BC419" s="80"/>
      <c r="BP419" s="80"/>
      <c r="CC419" s="80"/>
      <c r="CP419" s="80"/>
    </row>
    <row r="420" spans="16:94" s="11" customFormat="1" x14ac:dyDescent="0.35">
      <c r="P420" s="80"/>
      <c r="AC420" s="80"/>
      <c r="AP420" s="80"/>
      <c r="BC420" s="80"/>
      <c r="BP420" s="80"/>
      <c r="CC420" s="80"/>
      <c r="CP420" s="80"/>
    </row>
    <row r="421" spans="16:94" s="11" customFormat="1" x14ac:dyDescent="0.35">
      <c r="P421" s="80"/>
      <c r="AC421" s="80"/>
      <c r="AP421" s="80"/>
      <c r="BC421" s="80"/>
      <c r="BP421" s="80"/>
      <c r="CC421" s="80"/>
      <c r="CP421" s="80"/>
    </row>
    <row r="422" spans="16:94" s="11" customFormat="1" x14ac:dyDescent="0.35">
      <c r="P422" s="80"/>
      <c r="AC422" s="80"/>
      <c r="AP422" s="80"/>
      <c r="BC422" s="80"/>
      <c r="BP422" s="80"/>
      <c r="CC422" s="80"/>
      <c r="CP422" s="80"/>
    </row>
    <row r="423" spans="16:94" s="11" customFormat="1" x14ac:dyDescent="0.35">
      <c r="P423" s="80"/>
      <c r="AC423" s="80"/>
      <c r="AP423" s="80"/>
      <c r="BC423" s="80"/>
      <c r="BP423" s="80"/>
      <c r="CC423" s="80"/>
      <c r="CP423" s="80"/>
    </row>
    <row r="424" spans="16:94" s="11" customFormat="1" x14ac:dyDescent="0.35">
      <c r="P424" s="80"/>
      <c r="AC424" s="80"/>
      <c r="AP424" s="80"/>
      <c r="BC424" s="80"/>
      <c r="BP424" s="80"/>
      <c r="CC424" s="80"/>
      <c r="CP424" s="80"/>
    </row>
    <row r="425" spans="16:94" s="11" customFormat="1" x14ac:dyDescent="0.35">
      <c r="P425" s="80"/>
      <c r="AC425" s="80"/>
      <c r="AP425" s="80"/>
      <c r="BC425" s="80"/>
      <c r="BP425" s="80"/>
      <c r="CC425" s="80"/>
      <c r="CP425" s="80"/>
    </row>
    <row r="426" spans="16:94" s="11" customFormat="1" x14ac:dyDescent="0.35">
      <c r="P426" s="80"/>
      <c r="AC426" s="80"/>
      <c r="AP426" s="80"/>
      <c r="BC426" s="80"/>
      <c r="BP426" s="80"/>
      <c r="CC426" s="80"/>
      <c r="CP426" s="80"/>
    </row>
    <row r="427" spans="16:94" s="11" customFormat="1" x14ac:dyDescent="0.35">
      <c r="P427" s="80"/>
      <c r="AC427" s="80"/>
      <c r="AP427" s="80"/>
      <c r="BC427" s="80"/>
      <c r="BP427" s="80"/>
      <c r="CC427" s="80"/>
      <c r="CP427" s="80"/>
    </row>
    <row r="428" spans="16:94" s="11" customFormat="1" x14ac:dyDescent="0.35">
      <c r="P428" s="80"/>
      <c r="AC428" s="80"/>
      <c r="AP428" s="80"/>
      <c r="BC428" s="80"/>
      <c r="BP428" s="80"/>
      <c r="CC428" s="80"/>
      <c r="CP428" s="80"/>
    </row>
    <row r="429" spans="16:94" s="11" customFormat="1" x14ac:dyDescent="0.35">
      <c r="P429" s="80"/>
      <c r="AC429" s="80"/>
      <c r="AP429" s="80"/>
      <c r="BC429" s="80"/>
      <c r="BP429" s="80"/>
      <c r="CC429" s="80"/>
      <c r="CP429" s="80"/>
    </row>
    <row r="430" spans="16:94" s="11" customFormat="1" x14ac:dyDescent="0.35">
      <c r="P430" s="80"/>
      <c r="AC430" s="80"/>
      <c r="AP430" s="80"/>
      <c r="BC430" s="80"/>
      <c r="BP430" s="80"/>
      <c r="CC430" s="80"/>
      <c r="CP430" s="80"/>
    </row>
    <row r="431" spans="16:94" s="11" customFormat="1" x14ac:dyDescent="0.35">
      <c r="P431" s="80"/>
      <c r="AC431" s="80"/>
      <c r="AP431" s="80"/>
      <c r="BC431" s="80"/>
      <c r="BP431" s="80"/>
      <c r="CC431" s="80"/>
      <c r="CP431" s="80"/>
    </row>
    <row r="432" spans="16:94" s="11" customFormat="1" x14ac:dyDescent="0.35">
      <c r="P432" s="80"/>
      <c r="AC432" s="80"/>
      <c r="AP432" s="80"/>
      <c r="BC432" s="80"/>
      <c r="BP432" s="80"/>
      <c r="CC432" s="80"/>
      <c r="CP432" s="80"/>
    </row>
    <row r="433" spans="16:94" s="11" customFormat="1" x14ac:dyDescent="0.35">
      <c r="P433" s="80"/>
      <c r="AC433" s="80"/>
      <c r="AP433" s="80"/>
      <c r="BC433" s="80"/>
      <c r="BP433" s="80"/>
      <c r="CC433" s="80"/>
      <c r="CP433" s="80"/>
    </row>
    <row r="434" spans="16:94" s="11" customFormat="1" x14ac:dyDescent="0.35">
      <c r="P434" s="80"/>
      <c r="AC434" s="80"/>
      <c r="AP434" s="80"/>
      <c r="BC434" s="80"/>
      <c r="BP434" s="80"/>
      <c r="CC434" s="80"/>
      <c r="CP434" s="80"/>
    </row>
    <row r="435" spans="16:94" s="11" customFormat="1" x14ac:dyDescent="0.35">
      <c r="P435" s="80"/>
      <c r="AC435" s="80"/>
      <c r="AP435" s="80"/>
      <c r="BC435" s="80"/>
      <c r="BP435" s="80"/>
      <c r="CC435" s="80"/>
      <c r="CP435" s="80"/>
    </row>
    <row r="436" spans="16:94" s="11" customFormat="1" x14ac:dyDescent="0.35">
      <c r="P436" s="80"/>
      <c r="AC436" s="80"/>
      <c r="AP436" s="80"/>
      <c r="BC436" s="80"/>
      <c r="BP436" s="80"/>
      <c r="CC436" s="80"/>
      <c r="CP436" s="80"/>
    </row>
    <row r="437" spans="16:94" s="11" customFormat="1" x14ac:dyDescent="0.35">
      <c r="P437" s="80"/>
      <c r="AC437" s="80"/>
      <c r="AP437" s="80"/>
      <c r="BC437" s="80"/>
      <c r="BP437" s="80"/>
      <c r="CC437" s="80"/>
      <c r="CP437" s="80"/>
    </row>
    <row r="438" spans="16:94" s="11" customFormat="1" x14ac:dyDescent="0.35">
      <c r="P438" s="80"/>
      <c r="AC438" s="80"/>
      <c r="AP438" s="80"/>
      <c r="BC438" s="80"/>
      <c r="BP438" s="80"/>
      <c r="CC438" s="80"/>
      <c r="CP438" s="80"/>
    </row>
    <row r="439" spans="16:94" s="11" customFormat="1" x14ac:dyDescent="0.35">
      <c r="P439" s="80"/>
      <c r="AC439" s="80"/>
      <c r="AP439" s="80"/>
      <c r="BC439" s="80"/>
      <c r="BP439" s="80"/>
      <c r="CC439" s="80"/>
      <c r="CP439" s="80"/>
    </row>
    <row r="440" spans="16:94" s="11" customFormat="1" x14ac:dyDescent="0.35">
      <c r="P440" s="80"/>
      <c r="AC440" s="80"/>
      <c r="AP440" s="80"/>
      <c r="BC440" s="80"/>
      <c r="BP440" s="80"/>
      <c r="CC440" s="80"/>
      <c r="CP440" s="80"/>
    </row>
    <row r="441" spans="16:94" s="11" customFormat="1" x14ac:dyDescent="0.35">
      <c r="P441" s="80"/>
      <c r="AC441" s="80"/>
      <c r="AP441" s="80"/>
      <c r="BC441" s="80"/>
      <c r="BP441" s="80"/>
      <c r="CC441" s="80"/>
      <c r="CP441" s="80"/>
    </row>
    <row r="442" spans="16:94" s="11" customFormat="1" x14ac:dyDescent="0.35">
      <c r="P442" s="80"/>
      <c r="AC442" s="80"/>
      <c r="AP442" s="80"/>
      <c r="BC442" s="80"/>
      <c r="BP442" s="80"/>
      <c r="CC442" s="80"/>
      <c r="CP442" s="80"/>
    </row>
    <row r="443" spans="16:94" s="11" customFormat="1" x14ac:dyDescent="0.35">
      <c r="P443" s="80"/>
      <c r="AC443" s="80"/>
      <c r="AP443" s="80"/>
      <c r="BC443" s="80"/>
      <c r="BP443" s="80"/>
      <c r="CC443" s="80"/>
      <c r="CP443" s="80"/>
    </row>
    <row r="444" spans="16:94" s="11" customFormat="1" x14ac:dyDescent="0.35">
      <c r="P444" s="80"/>
      <c r="AC444" s="80"/>
      <c r="AP444" s="80"/>
      <c r="BC444" s="80"/>
      <c r="BP444" s="80"/>
      <c r="CC444" s="80"/>
      <c r="CP444" s="80"/>
    </row>
    <row r="445" spans="16:94" s="11" customFormat="1" x14ac:dyDescent="0.35">
      <c r="P445" s="80"/>
      <c r="AC445" s="80"/>
      <c r="AP445" s="80"/>
      <c r="BC445" s="80"/>
      <c r="BP445" s="80"/>
      <c r="CC445" s="80"/>
      <c r="CP445" s="80"/>
    </row>
    <row r="446" spans="16:94" s="11" customFormat="1" x14ac:dyDescent="0.35">
      <c r="P446" s="80"/>
      <c r="AC446" s="80"/>
      <c r="AP446" s="80"/>
      <c r="BC446" s="80"/>
      <c r="BP446" s="80"/>
      <c r="CC446" s="80"/>
      <c r="CP446" s="80"/>
    </row>
    <row r="447" spans="16:94" s="11" customFormat="1" x14ac:dyDescent="0.35">
      <c r="P447" s="80"/>
      <c r="AC447" s="80"/>
      <c r="AP447" s="80"/>
      <c r="BC447" s="80"/>
      <c r="BP447" s="80"/>
      <c r="CC447" s="80"/>
      <c r="CP447" s="80"/>
    </row>
    <row r="448" spans="16:94" s="11" customFormat="1" x14ac:dyDescent="0.35">
      <c r="P448" s="80"/>
      <c r="AC448" s="80"/>
      <c r="AP448" s="80"/>
      <c r="BC448" s="80"/>
      <c r="BP448" s="80"/>
      <c r="CC448" s="80"/>
      <c r="CP448" s="80"/>
    </row>
    <row r="449" spans="16:94" s="11" customFormat="1" x14ac:dyDescent="0.35">
      <c r="P449" s="80"/>
      <c r="AC449" s="80"/>
      <c r="AP449" s="80"/>
      <c r="BC449" s="80"/>
      <c r="BP449" s="80"/>
      <c r="CC449" s="80"/>
      <c r="CP449" s="80"/>
    </row>
    <row r="450" spans="16:94" s="11" customFormat="1" x14ac:dyDescent="0.35">
      <c r="P450" s="80"/>
      <c r="AC450" s="80"/>
      <c r="AP450" s="80"/>
      <c r="BC450" s="80"/>
      <c r="BP450" s="80"/>
      <c r="CC450" s="80"/>
      <c r="CP450" s="80"/>
    </row>
    <row r="451" spans="16:94" s="11" customFormat="1" x14ac:dyDescent="0.35">
      <c r="P451" s="80"/>
      <c r="AC451" s="80"/>
      <c r="AP451" s="80"/>
      <c r="BC451" s="80"/>
      <c r="BP451" s="80"/>
      <c r="CC451" s="80"/>
      <c r="CP451" s="80"/>
    </row>
    <row r="452" spans="16:94" s="11" customFormat="1" x14ac:dyDescent="0.35">
      <c r="P452" s="80"/>
      <c r="AC452" s="80"/>
      <c r="AP452" s="80"/>
      <c r="BC452" s="80"/>
      <c r="BP452" s="80"/>
      <c r="CC452" s="80"/>
      <c r="CP452" s="80"/>
    </row>
    <row r="453" spans="16:94" s="11" customFormat="1" x14ac:dyDescent="0.35">
      <c r="P453" s="80"/>
      <c r="AC453" s="80"/>
      <c r="AP453" s="80"/>
      <c r="BC453" s="80"/>
      <c r="BP453" s="80"/>
      <c r="CC453" s="80"/>
      <c r="CP453" s="80"/>
    </row>
    <row r="454" spans="16:94" s="11" customFormat="1" x14ac:dyDescent="0.35">
      <c r="P454" s="80"/>
      <c r="AC454" s="80"/>
      <c r="AP454" s="80"/>
      <c r="BC454" s="80"/>
      <c r="BP454" s="80"/>
      <c r="CC454" s="80"/>
      <c r="CP454" s="80"/>
    </row>
    <row r="455" spans="16:94" s="11" customFormat="1" x14ac:dyDescent="0.35">
      <c r="P455" s="80"/>
      <c r="AC455" s="80"/>
      <c r="AP455" s="80"/>
      <c r="BC455" s="80"/>
      <c r="BP455" s="80"/>
      <c r="CC455" s="80"/>
      <c r="CP455" s="80"/>
    </row>
    <row r="456" spans="16:94" s="11" customFormat="1" x14ac:dyDescent="0.35">
      <c r="P456" s="80"/>
      <c r="AC456" s="80"/>
      <c r="AP456" s="80"/>
      <c r="BC456" s="80"/>
      <c r="BP456" s="80"/>
      <c r="CC456" s="80"/>
      <c r="CP456" s="80"/>
    </row>
    <row r="457" spans="16:94" s="11" customFormat="1" x14ac:dyDescent="0.35">
      <c r="P457" s="80"/>
      <c r="AC457" s="80"/>
      <c r="AP457" s="80"/>
      <c r="BC457" s="80"/>
      <c r="BP457" s="80"/>
      <c r="CC457" s="80"/>
      <c r="CP457" s="80"/>
    </row>
    <row r="458" spans="16:94" s="11" customFormat="1" x14ac:dyDescent="0.35">
      <c r="P458" s="80"/>
      <c r="AC458" s="80"/>
      <c r="AP458" s="80"/>
      <c r="BC458" s="80"/>
      <c r="BP458" s="80"/>
      <c r="CC458" s="80"/>
      <c r="CP458" s="80"/>
    </row>
    <row r="459" spans="16:94" s="11" customFormat="1" x14ac:dyDescent="0.35">
      <c r="P459" s="80"/>
      <c r="AC459" s="80"/>
      <c r="AP459" s="80"/>
      <c r="BC459" s="80"/>
      <c r="BP459" s="80"/>
      <c r="CC459" s="80"/>
      <c r="CP459" s="80"/>
    </row>
    <row r="460" spans="16:94" s="11" customFormat="1" x14ac:dyDescent="0.35">
      <c r="P460" s="80"/>
      <c r="AC460" s="80"/>
      <c r="AP460" s="80"/>
      <c r="BC460" s="80"/>
      <c r="BP460" s="80"/>
      <c r="CC460" s="80"/>
      <c r="CP460" s="80"/>
    </row>
    <row r="461" spans="16:94" s="11" customFormat="1" x14ac:dyDescent="0.35">
      <c r="P461" s="80"/>
      <c r="AC461" s="80"/>
      <c r="AP461" s="80"/>
      <c r="BC461" s="80"/>
      <c r="BP461" s="80"/>
      <c r="CC461" s="80"/>
      <c r="CP461" s="80"/>
    </row>
    <row r="462" spans="16:94" s="11" customFormat="1" x14ac:dyDescent="0.35">
      <c r="P462" s="80"/>
      <c r="AC462" s="80"/>
      <c r="AP462" s="80"/>
      <c r="BC462" s="80"/>
      <c r="BP462" s="80"/>
      <c r="CC462" s="80"/>
      <c r="CP462" s="80"/>
    </row>
    <row r="463" spans="16:94" s="11" customFormat="1" x14ac:dyDescent="0.35">
      <c r="P463" s="80"/>
      <c r="AC463" s="80"/>
      <c r="AP463" s="80"/>
      <c r="BC463" s="80"/>
      <c r="BP463" s="80"/>
      <c r="CC463" s="80"/>
      <c r="CP463" s="80"/>
    </row>
    <row r="464" spans="16:94" s="11" customFormat="1" x14ac:dyDescent="0.35">
      <c r="P464" s="80"/>
      <c r="AC464" s="80"/>
      <c r="AP464" s="80"/>
      <c r="BC464" s="80"/>
      <c r="BP464" s="80"/>
      <c r="CC464" s="80"/>
      <c r="CP464" s="80"/>
    </row>
    <row r="465" spans="16:94" s="11" customFormat="1" x14ac:dyDescent="0.35">
      <c r="P465" s="80"/>
      <c r="AC465" s="80"/>
      <c r="AP465" s="80"/>
      <c r="BC465" s="80"/>
      <c r="BP465" s="80"/>
      <c r="CC465" s="80"/>
      <c r="CP465" s="80"/>
    </row>
    <row r="466" spans="16:94" s="11" customFormat="1" x14ac:dyDescent="0.35">
      <c r="P466" s="80"/>
      <c r="AC466" s="80"/>
      <c r="AP466" s="80"/>
      <c r="BC466" s="80"/>
      <c r="BP466" s="80"/>
      <c r="CC466" s="80"/>
      <c r="CP466" s="80"/>
    </row>
    <row r="467" spans="16:94" s="11" customFormat="1" x14ac:dyDescent="0.35">
      <c r="P467" s="80"/>
      <c r="AC467" s="80"/>
      <c r="AP467" s="80"/>
      <c r="BC467" s="80"/>
      <c r="BP467" s="80"/>
      <c r="CC467" s="80"/>
      <c r="CP467" s="80"/>
    </row>
    <row r="468" spans="16:94" s="11" customFormat="1" x14ac:dyDescent="0.35">
      <c r="P468" s="80"/>
      <c r="AC468" s="80"/>
      <c r="AP468" s="80"/>
      <c r="BC468" s="80"/>
      <c r="BP468" s="80"/>
      <c r="CC468" s="80"/>
      <c r="CP468" s="80"/>
    </row>
    <row r="469" spans="16:94" s="11" customFormat="1" x14ac:dyDescent="0.35">
      <c r="P469" s="80"/>
      <c r="AC469" s="80"/>
      <c r="AP469" s="80"/>
      <c r="BC469" s="80"/>
      <c r="BP469" s="80"/>
      <c r="CC469" s="80"/>
      <c r="CP469" s="80"/>
    </row>
    <row r="470" spans="16:94" s="11" customFormat="1" x14ac:dyDescent="0.35">
      <c r="P470" s="80"/>
      <c r="AC470" s="80"/>
      <c r="AP470" s="80"/>
      <c r="BC470" s="80"/>
      <c r="BP470" s="80"/>
      <c r="CC470" s="80"/>
      <c r="CP470" s="80"/>
    </row>
    <row r="471" spans="16:94" s="11" customFormat="1" x14ac:dyDescent="0.35">
      <c r="P471" s="80"/>
      <c r="AC471" s="80"/>
      <c r="AP471" s="80"/>
      <c r="BC471" s="80"/>
      <c r="BP471" s="80"/>
      <c r="CC471" s="80"/>
      <c r="CP471" s="80"/>
    </row>
    <row r="472" spans="16:94" s="11" customFormat="1" x14ac:dyDescent="0.35">
      <c r="P472" s="80"/>
      <c r="AC472" s="80"/>
      <c r="AP472" s="80"/>
      <c r="BC472" s="80"/>
      <c r="BP472" s="80"/>
      <c r="CC472" s="80"/>
      <c r="CP472" s="80"/>
    </row>
    <row r="473" spans="16:94" s="11" customFormat="1" x14ac:dyDescent="0.35">
      <c r="P473" s="80"/>
      <c r="AC473" s="80"/>
      <c r="AP473" s="80"/>
      <c r="BC473" s="80"/>
      <c r="BP473" s="80"/>
      <c r="CC473" s="80"/>
      <c r="CP473" s="80"/>
    </row>
    <row r="474" spans="16:94" s="11" customFormat="1" x14ac:dyDescent="0.35">
      <c r="P474" s="80"/>
      <c r="AC474" s="80"/>
      <c r="AP474" s="80"/>
      <c r="BC474" s="80"/>
      <c r="BP474" s="80"/>
      <c r="CC474" s="80"/>
      <c r="CP474" s="80"/>
    </row>
    <row r="475" spans="16:94" s="11" customFormat="1" x14ac:dyDescent="0.35">
      <c r="P475" s="80"/>
      <c r="AC475" s="80"/>
      <c r="AP475" s="80"/>
      <c r="BC475" s="80"/>
      <c r="BP475" s="80"/>
      <c r="CC475" s="80"/>
      <c r="CP475" s="80"/>
    </row>
    <row r="476" spans="16:94" s="11" customFormat="1" x14ac:dyDescent="0.35">
      <c r="P476" s="80"/>
      <c r="AC476" s="80"/>
      <c r="AP476" s="80"/>
      <c r="BC476" s="80"/>
      <c r="BP476" s="80"/>
      <c r="CC476" s="80"/>
      <c r="CP476" s="80"/>
    </row>
    <row r="477" spans="16:94" s="11" customFormat="1" x14ac:dyDescent="0.35">
      <c r="P477" s="80"/>
      <c r="AC477" s="80"/>
      <c r="AP477" s="80"/>
      <c r="BC477" s="80"/>
      <c r="BP477" s="80"/>
      <c r="CC477" s="80"/>
      <c r="CP477" s="80"/>
    </row>
    <row r="478" spans="16:94" s="11" customFormat="1" x14ac:dyDescent="0.35">
      <c r="P478" s="80"/>
      <c r="AC478" s="80"/>
      <c r="AP478" s="80"/>
      <c r="BC478" s="80"/>
      <c r="BP478" s="80"/>
      <c r="CC478" s="80"/>
      <c r="CP478" s="80"/>
    </row>
    <row r="479" spans="16:94" s="11" customFormat="1" x14ac:dyDescent="0.35">
      <c r="P479" s="80"/>
      <c r="AC479" s="80"/>
      <c r="AP479" s="80"/>
      <c r="BC479" s="80"/>
      <c r="BP479" s="80"/>
      <c r="CC479" s="80"/>
      <c r="CP479" s="80"/>
    </row>
    <row r="480" spans="16:94" s="11" customFormat="1" x14ac:dyDescent="0.35">
      <c r="P480" s="80"/>
      <c r="AC480" s="80"/>
      <c r="AP480" s="80"/>
      <c r="BC480" s="80"/>
      <c r="BP480" s="80"/>
      <c r="CC480" s="80"/>
      <c r="CP480" s="80"/>
    </row>
    <row r="481" spans="16:94" s="11" customFormat="1" x14ac:dyDescent="0.35">
      <c r="P481" s="80"/>
      <c r="AC481" s="80"/>
      <c r="AP481" s="80"/>
      <c r="BC481" s="80"/>
      <c r="BP481" s="80"/>
      <c r="CC481" s="80"/>
      <c r="CP481" s="80"/>
    </row>
    <row r="482" spans="16:94" s="11" customFormat="1" x14ac:dyDescent="0.35">
      <c r="P482" s="80"/>
      <c r="AC482" s="80"/>
      <c r="AP482" s="80"/>
      <c r="BC482" s="80"/>
      <c r="BP482" s="80"/>
      <c r="CC482" s="80"/>
      <c r="CP482" s="80"/>
    </row>
    <row r="483" spans="16:94" s="11" customFormat="1" x14ac:dyDescent="0.35">
      <c r="P483" s="80"/>
      <c r="AC483" s="80"/>
      <c r="AP483" s="80"/>
      <c r="BC483" s="80"/>
      <c r="BP483" s="80"/>
      <c r="CC483" s="80"/>
      <c r="CP483" s="80"/>
    </row>
    <row r="484" spans="16:94" s="11" customFormat="1" x14ac:dyDescent="0.35">
      <c r="P484" s="80"/>
      <c r="AC484" s="80"/>
      <c r="AP484" s="80"/>
      <c r="BC484" s="80"/>
      <c r="BP484" s="80"/>
      <c r="CC484" s="80"/>
      <c r="CP484" s="80"/>
    </row>
    <row r="485" spans="16:94" s="11" customFormat="1" x14ac:dyDescent="0.35">
      <c r="P485" s="80"/>
      <c r="AC485" s="80"/>
      <c r="AP485" s="80"/>
      <c r="BC485" s="80"/>
      <c r="BP485" s="80"/>
      <c r="CC485" s="80"/>
      <c r="CP485" s="80"/>
    </row>
    <row r="486" spans="16:94" s="11" customFormat="1" x14ac:dyDescent="0.35">
      <c r="P486" s="80"/>
      <c r="AC486" s="80"/>
      <c r="AP486" s="80"/>
      <c r="BC486" s="80"/>
      <c r="BP486" s="80"/>
      <c r="CC486" s="80"/>
      <c r="CP486" s="80"/>
    </row>
    <row r="487" spans="16:94" s="11" customFormat="1" x14ac:dyDescent="0.35">
      <c r="P487" s="80"/>
      <c r="AC487" s="80"/>
      <c r="AP487" s="80"/>
      <c r="BC487" s="80"/>
      <c r="BP487" s="80"/>
      <c r="CC487" s="80"/>
      <c r="CP487" s="80"/>
    </row>
    <row r="488" spans="16:94" s="11" customFormat="1" x14ac:dyDescent="0.35">
      <c r="P488" s="80"/>
      <c r="AC488" s="80"/>
      <c r="AP488" s="80"/>
      <c r="BC488" s="80"/>
      <c r="BP488" s="80"/>
      <c r="CC488" s="80"/>
      <c r="CP488" s="80"/>
    </row>
    <row r="489" spans="16:94" s="11" customFormat="1" x14ac:dyDescent="0.35">
      <c r="P489" s="80"/>
      <c r="AC489" s="80"/>
      <c r="AP489" s="80"/>
      <c r="BC489" s="80"/>
      <c r="BP489" s="80"/>
      <c r="CC489" s="80"/>
      <c r="CP489" s="80"/>
    </row>
    <row r="490" spans="16:94" s="11" customFormat="1" x14ac:dyDescent="0.35">
      <c r="P490" s="80"/>
      <c r="AC490" s="80"/>
      <c r="AP490" s="80"/>
      <c r="BC490" s="80"/>
      <c r="BP490" s="80"/>
      <c r="CC490" s="80"/>
      <c r="CP490" s="80"/>
    </row>
    <row r="491" spans="16:94" s="11" customFormat="1" x14ac:dyDescent="0.35">
      <c r="P491" s="80"/>
      <c r="AC491" s="80"/>
      <c r="AP491" s="80"/>
      <c r="BC491" s="80"/>
      <c r="BP491" s="80"/>
      <c r="CC491" s="80"/>
      <c r="CP491" s="80"/>
    </row>
    <row r="492" spans="16:94" s="11" customFormat="1" x14ac:dyDescent="0.35">
      <c r="P492" s="80"/>
      <c r="AC492" s="80"/>
      <c r="AP492" s="80"/>
      <c r="BC492" s="80"/>
      <c r="BP492" s="80"/>
      <c r="CC492" s="80"/>
      <c r="CP492" s="80"/>
    </row>
    <row r="493" spans="16:94" s="11" customFormat="1" x14ac:dyDescent="0.35">
      <c r="P493" s="80"/>
      <c r="AC493" s="80"/>
      <c r="AP493" s="80"/>
      <c r="BC493" s="80"/>
      <c r="BP493" s="80"/>
      <c r="CC493" s="80"/>
      <c r="CP493" s="80"/>
    </row>
    <row r="494" spans="16:94" s="11" customFormat="1" x14ac:dyDescent="0.35">
      <c r="P494" s="80"/>
      <c r="AC494" s="80"/>
      <c r="AP494" s="80"/>
      <c r="BC494" s="80"/>
      <c r="BP494" s="80"/>
      <c r="CC494" s="80"/>
      <c r="CP494" s="80"/>
    </row>
    <row r="495" spans="16:94" s="11" customFormat="1" x14ac:dyDescent="0.35">
      <c r="P495" s="80"/>
      <c r="AC495" s="80"/>
      <c r="AP495" s="80"/>
      <c r="BC495" s="80"/>
      <c r="BP495" s="80"/>
      <c r="CC495" s="80"/>
      <c r="CP495" s="80"/>
    </row>
    <row r="496" spans="16:94" s="11" customFormat="1" x14ac:dyDescent="0.35">
      <c r="P496" s="80"/>
      <c r="AC496" s="80"/>
      <c r="AP496" s="80"/>
      <c r="BC496" s="80"/>
      <c r="BP496" s="80"/>
      <c r="CC496" s="80"/>
      <c r="CP496" s="80"/>
    </row>
    <row r="497" spans="16:94" s="11" customFormat="1" x14ac:dyDescent="0.35">
      <c r="P497" s="80"/>
      <c r="AC497" s="80"/>
      <c r="AP497" s="80"/>
      <c r="BC497" s="80"/>
      <c r="BP497" s="80"/>
      <c r="CC497" s="80"/>
      <c r="CP497" s="80"/>
    </row>
    <row r="498" spans="16:94" s="11" customFormat="1" x14ac:dyDescent="0.35">
      <c r="P498" s="80"/>
      <c r="AC498" s="80"/>
      <c r="AP498" s="80"/>
      <c r="BC498" s="80"/>
      <c r="BP498" s="80"/>
      <c r="CC498" s="80"/>
      <c r="CP498" s="80"/>
    </row>
    <row r="499" spans="16:94" s="11" customFormat="1" x14ac:dyDescent="0.35">
      <c r="P499" s="80"/>
      <c r="AC499" s="80"/>
      <c r="AP499" s="80"/>
      <c r="BC499" s="80"/>
      <c r="BP499" s="80"/>
      <c r="CC499" s="80"/>
      <c r="CP499" s="80"/>
    </row>
    <row r="500" spans="16:94" s="11" customFormat="1" x14ac:dyDescent="0.35">
      <c r="P500" s="80"/>
      <c r="AC500" s="80"/>
      <c r="AP500" s="80"/>
      <c r="BC500" s="80"/>
      <c r="BP500" s="80"/>
      <c r="CC500" s="80"/>
      <c r="CP500" s="80"/>
    </row>
    <row r="501" spans="16:94" s="11" customFormat="1" x14ac:dyDescent="0.35">
      <c r="P501" s="80"/>
      <c r="AC501" s="80"/>
      <c r="AP501" s="80"/>
      <c r="BC501" s="80"/>
      <c r="BP501" s="80"/>
      <c r="CC501" s="80"/>
      <c r="CP501" s="80"/>
    </row>
    <row r="502" spans="16:94" s="11" customFormat="1" x14ac:dyDescent="0.35">
      <c r="P502" s="80"/>
      <c r="AC502" s="80"/>
      <c r="AP502" s="80"/>
      <c r="BC502" s="80"/>
      <c r="BP502" s="80"/>
      <c r="CC502" s="80"/>
      <c r="CP502" s="80"/>
    </row>
    <row r="503" spans="16:94" s="11" customFormat="1" x14ac:dyDescent="0.35">
      <c r="P503" s="80"/>
      <c r="AC503" s="80"/>
      <c r="AP503" s="80"/>
      <c r="BC503" s="80"/>
      <c r="BP503" s="80"/>
      <c r="CC503" s="80"/>
      <c r="CP503" s="80"/>
    </row>
    <row r="504" spans="16:94" s="11" customFormat="1" x14ac:dyDescent="0.35">
      <c r="P504" s="80"/>
      <c r="AC504" s="80"/>
      <c r="AP504" s="80"/>
      <c r="BC504" s="80"/>
      <c r="BP504" s="80"/>
      <c r="CC504" s="80"/>
      <c r="CP504" s="80"/>
    </row>
    <row r="505" spans="16:94" s="11" customFormat="1" x14ac:dyDescent="0.35">
      <c r="P505" s="80"/>
      <c r="AC505" s="80"/>
      <c r="AP505" s="80"/>
      <c r="BC505" s="80"/>
      <c r="BP505" s="80"/>
      <c r="CC505" s="80"/>
      <c r="CP505" s="80"/>
    </row>
    <row r="506" spans="16:94" s="11" customFormat="1" x14ac:dyDescent="0.35">
      <c r="P506" s="80"/>
      <c r="AC506" s="80"/>
      <c r="AP506" s="80"/>
      <c r="BC506" s="80"/>
      <c r="BP506" s="80"/>
      <c r="CC506" s="80"/>
      <c r="CP506" s="80"/>
    </row>
    <row r="507" spans="16:94" s="11" customFormat="1" x14ac:dyDescent="0.35">
      <c r="P507" s="80"/>
      <c r="AC507" s="80"/>
      <c r="AP507" s="80"/>
      <c r="BC507" s="80"/>
      <c r="BP507" s="80"/>
      <c r="CC507" s="80"/>
      <c r="CP507" s="80"/>
    </row>
    <row r="508" spans="16:94" s="11" customFormat="1" x14ac:dyDescent="0.35">
      <c r="P508" s="80"/>
      <c r="AC508" s="80"/>
      <c r="AP508" s="80"/>
      <c r="BC508" s="80"/>
      <c r="BP508" s="80"/>
      <c r="CC508" s="80"/>
      <c r="CP508" s="80"/>
    </row>
    <row r="509" spans="16:94" s="11" customFormat="1" x14ac:dyDescent="0.35">
      <c r="P509" s="80"/>
      <c r="AC509" s="80"/>
      <c r="AP509" s="80"/>
      <c r="BC509" s="80"/>
      <c r="BP509" s="80"/>
      <c r="CC509" s="80"/>
      <c r="CP509" s="80"/>
    </row>
    <row r="510" spans="16:94" s="11" customFormat="1" x14ac:dyDescent="0.35">
      <c r="P510" s="80"/>
      <c r="AC510" s="80"/>
      <c r="AP510" s="80"/>
      <c r="BC510" s="80"/>
      <c r="BP510" s="80"/>
      <c r="CC510" s="80"/>
      <c r="CP510" s="80"/>
    </row>
    <row r="511" spans="16:94" s="11" customFormat="1" x14ac:dyDescent="0.35">
      <c r="P511" s="80"/>
      <c r="AC511" s="80"/>
      <c r="AP511" s="80"/>
      <c r="BC511" s="80"/>
      <c r="BP511" s="80"/>
      <c r="CC511" s="80"/>
      <c r="CP511" s="80"/>
    </row>
    <row r="512" spans="16:94" s="11" customFormat="1" x14ac:dyDescent="0.35">
      <c r="P512" s="80"/>
      <c r="AC512" s="80"/>
      <c r="AP512" s="80"/>
      <c r="BC512" s="80"/>
      <c r="BP512" s="80"/>
      <c r="CC512" s="80"/>
      <c r="CP512" s="80"/>
    </row>
    <row r="513" spans="16:94" s="11" customFormat="1" x14ac:dyDescent="0.35">
      <c r="P513" s="80"/>
      <c r="AC513" s="80"/>
      <c r="AP513" s="80"/>
      <c r="BC513" s="80"/>
      <c r="BP513" s="80"/>
      <c r="CC513" s="80"/>
      <c r="CP513" s="80"/>
    </row>
    <row r="514" spans="16:94" s="11" customFormat="1" x14ac:dyDescent="0.35">
      <c r="P514" s="80"/>
      <c r="AC514" s="80"/>
      <c r="AP514" s="80"/>
      <c r="BC514" s="80"/>
      <c r="BP514" s="80"/>
      <c r="CC514" s="80"/>
      <c r="CP514" s="80"/>
    </row>
    <row r="515" spans="16:94" s="11" customFormat="1" x14ac:dyDescent="0.35">
      <c r="P515" s="80"/>
      <c r="AC515" s="80"/>
      <c r="AP515" s="80"/>
      <c r="BC515" s="80"/>
      <c r="BP515" s="80"/>
      <c r="CC515" s="80"/>
      <c r="CP515" s="80"/>
    </row>
    <row r="516" spans="16:94" s="11" customFormat="1" x14ac:dyDescent="0.35">
      <c r="P516" s="80"/>
      <c r="AC516" s="80"/>
      <c r="AP516" s="80"/>
      <c r="BC516" s="80"/>
      <c r="BP516" s="80"/>
      <c r="CC516" s="80"/>
      <c r="CP516" s="80"/>
    </row>
    <row r="517" spans="16:94" s="11" customFormat="1" x14ac:dyDescent="0.35">
      <c r="P517" s="80"/>
      <c r="AC517" s="80"/>
      <c r="AP517" s="80"/>
      <c r="BC517" s="80"/>
      <c r="BP517" s="80"/>
      <c r="CC517" s="80"/>
      <c r="CP517" s="80"/>
    </row>
    <row r="518" spans="16:94" s="11" customFormat="1" x14ac:dyDescent="0.35">
      <c r="P518" s="80"/>
      <c r="AC518" s="80"/>
      <c r="AP518" s="80"/>
      <c r="BC518" s="80"/>
      <c r="BP518" s="80"/>
      <c r="CC518" s="80"/>
      <c r="CP518" s="80"/>
    </row>
    <row r="519" spans="16:94" s="11" customFormat="1" x14ac:dyDescent="0.35">
      <c r="P519" s="80"/>
      <c r="AC519" s="80"/>
      <c r="AP519" s="80"/>
      <c r="BC519" s="80"/>
      <c r="BP519" s="80"/>
      <c r="CC519" s="80"/>
      <c r="CP519" s="80"/>
    </row>
    <row r="520" spans="16:94" s="11" customFormat="1" x14ac:dyDescent="0.35">
      <c r="P520" s="80"/>
      <c r="AC520" s="80"/>
      <c r="AP520" s="80"/>
      <c r="BC520" s="80"/>
      <c r="BP520" s="80"/>
      <c r="CC520" s="80"/>
      <c r="CP520" s="80"/>
    </row>
    <row r="521" spans="16:94" s="11" customFormat="1" x14ac:dyDescent="0.35">
      <c r="P521" s="80"/>
      <c r="AC521" s="80"/>
      <c r="AP521" s="80"/>
      <c r="BC521" s="80"/>
      <c r="BP521" s="80"/>
      <c r="CC521" s="80"/>
      <c r="CP521" s="80"/>
    </row>
    <row r="522" spans="16:94" s="11" customFormat="1" x14ac:dyDescent="0.35">
      <c r="P522" s="80"/>
      <c r="AC522" s="80"/>
      <c r="AP522" s="80"/>
      <c r="BC522" s="80"/>
      <c r="BP522" s="80"/>
      <c r="CC522" s="80"/>
      <c r="CP522" s="80"/>
    </row>
    <row r="523" spans="16:94" s="11" customFormat="1" x14ac:dyDescent="0.35">
      <c r="P523" s="80"/>
      <c r="AC523" s="80"/>
      <c r="AP523" s="80"/>
      <c r="BC523" s="80"/>
      <c r="BP523" s="80"/>
      <c r="CC523" s="80"/>
      <c r="CP523" s="80"/>
    </row>
    <row r="524" spans="16:94" s="11" customFormat="1" x14ac:dyDescent="0.35">
      <c r="P524" s="80"/>
      <c r="AC524" s="80"/>
      <c r="AP524" s="80"/>
      <c r="BC524" s="80"/>
      <c r="BP524" s="80"/>
      <c r="CC524" s="80"/>
      <c r="CP524" s="80"/>
    </row>
    <row r="525" spans="16:94" s="11" customFormat="1" x14ac:dyDescent="0.35">
      <c r="P525" s="80"/>
      <c r="AC525" s="80"/>
      <c r="AP525" s="80"/>
      <c r="BC525" s="80"/>
      <c r="BP525" s="80"/>
      <c r="CC525" s="80"/>
      <c r="CP525" s="80"/>
    </row>
    <row r="526" spans="16:94" s="11" customFormat="1" x14ac:dyDescent="0.35">
      <c r="P526" s="80"/>
      <c r="AC526" s="80"/>
      <c r="AP526" s="80"/>
      <c r="BC526" s="80"/>
      <c r="BP526" s="80"/>
      <c r="CC526" s="80"/>
      <c r="CP526" s="80"/>
    </row>
    <row r="527" spans="16:94" s="11" customFormat="1" x14ac:dyDescent="0.35">
      <c r="P527" s="80"/>
      <c r="AC527" s="80"/>
      <c r="AP527" s="80"/>
      <c r="BC527" s="80"/>
      <c r="BP527" s="80"/>
      <c r="CC527" s="80"/>
      <c r="CP527" s="80"/>
    </row>
    <row r="528" spans="16:94" s="11" customFormat="1" x14ac:dyDescent="0.35">
      <c r="P528" s="80"/>
      <c r="AC528" s="80"/>
      <c r="AP528" s="80"/>
      <c r="BC528" s="80"/>
      <c r="BP528" s="80"/>
      <c r="CC528" s="80"/>
      <c r="CP528" s="80"/>
    </row>
    <row r="529" spans="16:94" s="11" customFormat="1" x14ac:dyDescent="0.35">
      <c r="P529" s="80"/>
      <c r="AC529" s="80"/>
      <c r="AP529" s="80"/>
      <c r="BC529" s="80"/>
      <c r="BP529" s="80"/>
      <c r="CC529" s="80"/>
      <c r="CP529" s="80"/>
    </row>
    <row r="530" spans="16:94" s="11" customFormat="1" x14ac:dyDescent="0.35">
      <c r="P530" s="80"/>
      <c r="AC530" s="80"/>
      <c r="AP530" s="80"/>
      <c r="BC530" s="80"/>
      <c r="BP530" s="80"/>
      <c r="CC530" s="80"/>
      <c r="CP530" s="80"/>
    </row>
    <row r="531" spans="16:94" s="11" customFormat="1" x14ac:dyDescent="0.35">
      <c r="P531" s="80"/>
      <c r="AC531" s="80"/>
      <c r="AP531" s="80"/>
      <c r="BC531" s="80"/>
      <c r="BP531" s="80"/>
      <c r="CC531" s="80"/>
      <c r="CP531" s="80"/>
    </row>
    <row r="532" spans="16:94" s="11" customFormat="1" x14ac:dyDescent="0.35">
      <c r="P532" s="80"/>
      <c r="AC532" s="80"/>
      <c r="AP532" s="80"/>
      <c r="BC532" s="80"/>
      <c r="BP532" s="80"/>
      <c r="CC532" s="80"/>
      <c r="CP532" s="80"/>
    </row>
    <row r="533" spans="16:94" s="11" customFormat="1" x14ac:dyDescent="0.35">
      <c r="P533" s="80"/>
      <c r="AC533" s="80"/>
      <c r="AP533" s="80"/>
      <c r="BC533" s="80"/>
      <c r="BP533" s="80"/>
      <c r="CC533" s="80"/>
      <c r="CP533" s="80"/>
    </row>
    <row r="534" spans="16:94" s="11" customFormat="1" x14ac:dyDescent="0.35">
      <c r="P534" s="80"/>
      <c r="AC534" s="80"/>
      <c r="AP534" s="80"/>
      <c r="BC534" s="80"/>
      <c r="BP534" s="80"/>
      <c r="CC534" s="80"/>
      <c r="CP534" s="80"/>
    </row>
    <row r="535" spans="16:94" s="11" customFormat="1" x14ac:dyDescent="0.35">
      <c r="P535" s="80"/>
      <c r="AC535" s="80"/>
      <c r="AP535" s="80"/>
      <c r="BC535" s="80"/>
      <c r="BP535" s="80"/>
      <c r="CC535" s="80"/>
      <c r="CP535" s="80"/>
    </row>
    <row r="536" spans="16:94" s="11" customFormat="1" x14ac:dyDescent="0.35">
      <c r="P536" s="80"/>
      <c r="AC536" s="80"/>
      <c r="AP536" s="80"/>
      <c r="BC536" s="80"/>
      <c r="BP536" s="80"/>
      <c r="CC536" s="80"/>
      <c r="CP536" s="80"/>
    </row>
    <row r="537" spans="16:94" s="11" customFormat="1" x14ac:dyDescent="0.35">
      <c r="P537" s="80"/>
      <c r="AC537" s="80"/>
      <c r="AP537" s="80"/>
      <c r="BC537" s="80"/>
      <c r="BP537" s="80"/>
      <c r="CC537" s="80"/>
      <c r="CP537" s="80"/>
    </row>
    <row r="538" spans="16:94" s="11" customFormat="1" x14ac:dyDescent="0.35">
      <c r="P538" s="80"/>
      <c r="AC538" s="80"/>
      <c r="AP538" s="80"/>
      <c r="BC538" s="80"/>
      <c r="BP538" s="80"/>
      <c r="CC538" s="80"/>
      <c r="CP538" s="80"/>
    </row>
    <row r="539" spans="16:94" s="11" customFormat="1" x14ac:dyDescent="0.35">
      <c r="P539" s="80"/>
      <c r="AC539" s="80"/>
      <c r="AP539" s="80"/>
      <c r="BC539" s="80"/>
      <c r="BP539" s="80"/>
      <c r="CC539" s="80"/>
      <c r="CP539" s="80"/>
    </row>
    <row r="540" spans="16:94" s="11" customFormat="1" x14ac:dyDescent="0.35">
      <c r="P540" s="80"/>
      <c r="AC540" s="80"/>
      <c r="AP540" s="80"/>
      <c r="BC540" s="80"/>
      <c r="BP540" s="80"/>
      <c r="CC540" s="80"/>
      <c r="CP540" s="80"/>
    </row>
    <row r="541" spans="16:94" s="11" customFormat="1" x14ac:dyDescent="0.35">
      <c r="P541" s="80"/>
      <c r="AC541" s="80"/>
      <c r="AP541" s="80"/>
      <c r="BC541" s="80"/>
      <c r="BP541" s="80"/>
      <c r="CC541" s="80"/>
      <c r="CP541" s="80"/>
    </row>
    <row r="542" spans="16:94" s="11" customFormat="1" x14ac:dyDescent="0.35">
      <c r="P542" s="80"/>
      <c r="AC542" s="80"/>
      <c r="AP542" s="80"/>
      <c r="BC542" s="80"/>
      <c r="BP542" s="80"/>
      <c r="CC542" s="80"/>
      <c r="CP542" s="80"/>
    </row>
    <row r="543" spans="16:94" s="11" customFormat="1" x14ac:dyDescent="0.35">
      <c r="P543" s="80"/>
      <c r="AC543" s="80"/>
      <c r="AP543" s="80"/>
      <c r="BC543" s="80"/>
      <c r="BP543" s="80"/>
      <c r="CC543" s="80"/>
      <c r="CP543" s="80"/>
    </row>
    <row r="544" spans="16:94" s="11" customFormat="1" x14ac:dyDescent="0.35">
      <c r="P544" s="80"/>
      <c r="AC544" s="80"/>
      <c r="AP544" s="80"/>
      <c r="BC544" s="80"/>
      <c r="BP544" s="80"/>
      <c r="CC544" s="80"/>
      <c r="CP544" s="80"/>
    </row>
    <row r="545" spans="16:94" s="11" customFormat="1" x14ac:dyDescent="0.35">
      <c r="P545" s="80"/>
      <c r="AC545" s="80"/>
      <c r="AP545" s="80"/>
      <c r="BC545" s="80"/>
      <c r="BP545" s="80"/>
      <c r="CC545" s="80"/>
      <c r="CP545" s="80"/>
    </row>
    <row r="546" spans="16:94" s="11" customFormat="1" x14ac:dyDescent="0.35">
      <c r="P546" s="80"/>
      <c r="AC546" s="80"/>
      <c r="AP546" s="80"/>
      <c r="BC546" s="80"/>
      <c r="BP546" s="80"/>
      <c r="CC546" s="80"/>
      <c r="CP546" s="80"/>
    </row>
    <row r="547" spans="16:94" s="11" customFormat="1" x14ac:dyDescent="0.35">
      <c r="P547" s="80"/>
      <c r="AC547" s="80"/>
      <c r="AP547" s="80"/>
      <c r="BC547" s="80"/>
      <c r="BP547" s="80"/>
      <c r="CC547" s="80"/>
      <c r="CP547" s="80"/>
    </row>
    <row r="548" spans="16:94" s="11" customFormat="1" x14ac:dyDescent="0.35">
      <c r="P548" s="80"/>
      <c r="AC548" s="80"/>
      <c r="AP548" s="80"/>
      <c r="BC548" s="80"/>
      <c r="BP548" s="80"/>
      <c r="CC548" s="80"/>
      <c r="CP548" s="80"/>
    </row>
    <row r="549" spans="16:94" s="11" customFormat="1" x14ac:dyDescent="0.35">
      <c r="P549" s="80"/>
      <c r="AC549" s="80"/>
      <c r="AP549" s="80"/>
      <c r="BC549" s="80"/>
      <c r="BP549" s="80"/>
      <c r="CC549" s="80"/>
      <c r="CP549" s="80"/>
    </row>
    <row r="550" spans="16:94" s="11" customFormat="1" x14ac:dyDescent="0.35">
      <c r="P550" s="80"/>
      <c r="AC550" s="80"/>
      <c r="AP550" s="80"/>
      <c r="BC550" s="80"/>
      <c r="BP550" s="80"/>
      <c r="CC550" s="80"/>
      <c r="CP550" s="80"/>
    </row>
    <row r="551" spans="16:94" s="11" customFormat="1" x14ac:dyDescent="0.35">
      <c r="P551" s="80"/>
      <c r="AC551" s="80"/>
      <c r="AP551" s="80"/>
      <c r="BC551" s="80"/>
      <c r="BP551" s="80"/>
      <c r="CC551" s="80"/>
      <c r="CP551" s="80"/>
    </row>
    <row r="552" spans="16:94" s="11" customFormat="1" x14ac:dyDescent="0.35">
      <c r="P552" s="80"/>
      <c r="AC552" s="80"/>
      <c r="AP552" s="80"/>
      <c r="BC552" s="80"/>
      <c r="BP552" s="80"/>
      <c r="CC552" s="80"/>
      <c r="CP552" s="80"/>
    </row>
    <row r="553" spans="16:94" s="11" customFormat="1" x14ac:dyDescent="0.35">
      <c r="P553" s="80"/>
      <c r="AC553" s="80"/>
      <c r="AP553" s="80"/>
      <c r="BC553" s="80"/>
      <c r="BP553" s="80"/>
      <c r="CC553" s="80"/>
      <c r="CP553" s="80"/>
    </row>
    <row r="554" spans="16:94" s="11" customFormat="1" x14ac:dyDescent="0.35">
      <c r="P554" s="80"/>
      <c r="AC554" s="80"/>
      <c r="AP554" s="80"/>
      <c r="BC554" s="80"/>
      <c r="BP554" s="80"/>
      <c r="CC554" s="80"/>
      <c r="CP554" s="80"/>
    </row>
    <row r="555" spans="16:94" s="11" customFormat="1" x14ac:dyDescent="0.35">
      <c r="P555" s="80"/>
      <c r="AC555" s="80"/>
      <c r="AP555" s="80"/>
      <c r="BC555" s="80"/>
      <c r="BP555" s="80"/>
      <c r="CC555" s="80"/>
      <c r="CP555" s="80"/>
    </row>
    <row r="556" spans="16:94" s="11" customFormat="1" x14ac:dyDescent="0.35">
      <c r="P556" s="80"/>
      <c r="AC556" s="80"/>
      <c r="AP556" s="80"/>
      <c r="BC556" s="80"/>
      <c r="BP556" s="80"/>
      <c r="CC556" s="80"/>
      <c r="CP556" s="80"/>
    </row>
    <row r="557" spans="16:94" s="11" customFormat="1" x14ac:dyDescent="0.35">
      <c r="P557" s="80"/>
      <c r="AC557" s="80"/>
      <c r="AP557" s="80"/>
      <c r="BC557" s="80"/>
      <c r="BP557" s="80"/>
      <c r="CC557" s="80"/>
      <c r="CP557" s="80"/>
    </row>
    <row r="558" spans="16:94" s="11" customFormat="1" x14ac:dyDescent="0.35">
      <c r="P558" s="80"/>
      <c r="AC558" s="80"/>
      <c r="AP558" s="80"/>
      <c r="BC558" s="80"/>
      <c r="BP558" s="80"/>
      <c r="CC558" s="80"/>
      <c r="CP558" s="80"/>
    </row>
    <row r="559" spans="16:94" s="11" customFormat="1" x14ac:dyDescent="0.35">
      <c r="P559" s="80"/>
      <c r="AC559" s="80"/>
      <c r="AP559" s="80"/>
      <c r="BC559" s="80"/>
      <c r="BP559" s="80"/>
      <c r="CC559" s="80"/>
      <c r="CP559" s="80"/>
    </row>
    <row r="560" spans="16:94" s="11" customFormat="1" x14ac:dyDescent="0.35">
      <c r="P560" s="80"/>
      <c r="AC560" s="80"/>
      <c r="AP560" s="80"/>
      <c r="BC560" s="80"/>
      <c r="BP560" s="80"/>
      <c r="CC560" s="80"/>
      <c r="CP560" s="80"/>
    </row>
    <row r="561" spans="16:94" s="11" customFormat="1" x14ac:dyDescent="0.35">
      <c r="P561" s="80"/>
      <c r="AC561" s="80"/>
      <c r="AP561" s="80"/>
      <c r="BC561" s="80"/>
      <c r="BP561" s="80"/>
      <c r="CC561" s="80"/>
      <c r="CP561" s="80"/>
    </row>
    <row r="562" spans="16:94" s="11" customFormat="1" x14ac:dyDescent="0.35">
      <c r="P562" s="80"/>
      <c r="AC562" s="80"/>
      <c r="AP562" s="80"/>
      <c r="BC562" s="80"/>
      <c r="BP562" s="80"/>
      <c r="CC562" s="80"/>
      <c r="CP562" s="80"/>
    </row>
    <row r="563" spans="16:94" s="11" customFormat="1" x14ac:dyDescent="0.35">
      <c r="P563" s="80"/>
      <c r="AC563" s="80"/>
      <c r="AP563" s="80"/>
      <c r="BC563" s="80"/>
      <c r="BP563" s="80"/>
      <c r="CC563" s="80"/>
      <c r="CP563" s="80"/>
    </row>
    <row r="564" spans="16:94" s="11" customFormat="1" x14ac:dyDescent="0.35">
      <c r="P564" s="80"/>
      <c r="AC564" s="80"/>
      <c r="AP564" s="80"/>
      <c r="BC564" s="80"/>
      <c r="BP564" s="80"/>
      <c r="CC564" s="80"/>
      <c r="CP564" s="80"/>
    </row>
    <row r="565" spans="16:94" s="11" customFormat="1" x14ac:dyDescent="0.35">
      <c r="P565" s="80"/>
      <c r="AC565" s="80"/>
      <c r="AP565" s="80"/>
      <c r="BC565" s="80"/>
      <c r="BP565" s="80"/>
      <c r="CC565" s="80"/>
      <c r="CP565" s="80"/>
    </row>
    <row r="566" spans="16:94" s="11" customFormat="1" x14ac:dyDescent="0.35">
      <c r="P566" s="80"/>
      <c r="AC566" s="80"/>
      <c r="AP566" s="80"/>
      <c r="BC566" s="80"/>
      <c r="BP566" s="80"/>
      <c r="CC566" s="80"/>
      <c r="CP566" s="80"/>
    </row>
    <row r="567" spans="16:94" s="11" customFormat="1" x14ac:dyDescent="0.35">
      <c r="P567" s="80"/>
      <c r="AC567" s="80"/>
      <c r="AP567" s="80"/>
      <c r="BC567" s="80"/>
      <c r="BP567" s="80"/>
      <c r="CC567" s="80"/>
      <c r="CP567" s="80"/>
    </row>
    <row r="568" spans="16:94" s="11" customFormat="1" x14ac:dyDescent="0.35">
      <c r="P568" s="80"/>
      <c r="AC568" s="80"/>
      <c r="AP568" s="80"/>
      <c r="BC568" s="80"/>
      <c r="BP568" s="80"/>
      <c r="CC568" s="80"/>
      <c r="CP568" s="80"/>
    </row>
    <row r="569" spans="16:94" s="11" customFormat="1" x14ac:dyDescent="0.35">
      <c r="P569" s="80"/>
      <c r="AC569" s="80"/>
      <c r="AP569" s="80"/>
      <c r="BC569" s="80"/>
      <c r="BP569" s="80"/>
      <c r="CC569" s="80"/>
      <c r="CP569" s="80"/>
    </row>
    <row r="570" spans="16:94" s="11" customFormat="1" x14ac:dyDescent="0.35">
      <c r="P570" s="80"/>
      <c r="AC570" s="80"/>
      <c r="AP570" s="80"/>
      <c r="BC570" s="80"/>
      <c r="BP570" s="80"/>
      <c r="CC570" s="80"/>
      <c r="CP570" s="80"/>
    </row>
    <row r="571" spans="16:94" s="11" customFormat="1" x14ac:dyDescent="0.35">
      <c r="P571" s="80"/>
      <c r="AC571" s="80"/>
      <c r="AP571" s="80"/>
      <c r="BC571" s="80"/>
      <c r="BP571" s="80"/>
      <c r="CC571" s="80"/>
      <c r="CP571" s="80"/>
    </row>
    <row r="572" spans="16:94" s="11" customFormat="1" x14ac:dyDescent="0.35">
      <c r="P572" s="80"/>
      <c r="AC572" s="80"/>
      <c r="AP572" s="80"/>
      <c r="BC572" s="80"/>
      <c r="BP572" s="80"/>
      <c r="CC572" s="80"/>
      <c r="CP572" s="80"/>
    </row>
    <row r="573" spans="16:94" s="11" customFormat="1" x14ac:dyDescent="0.35">
      <c r="P573" s="80"/>
      <c r="AC573" s="80"/>
      <c r="AP573" s="80"/>
      <c r="BC573" s="80"/>
      <c r="BP573" s="80"/>
      <c r="CC573" s="80"/>
      <c r="CP573" s="80"/>
    </row>
    <row r="574" spans="16:94" s="11" customFormat="1" x14ac:dyDescent="0.35">
      <c r="P574" s="80"/>
      <c r="AC574" s="80"/>
      <c r="AP574" s="80"/>
      <c r="BC574" s="80"/>
      <c r="BP574" s="80"/>
      <c r="CC574" s="80"/>
      <c r="CP574" s="80"/>
    </row>
    <row r="575" spans="16:94" s="11" customFormat="1" x14ac:dyDescent="0.35">
      <c r="P575" s="80"/>
      <c r="AC575" s="80"/>
      <c r="AP575" s="80"/>
      <c r="BC575" s="80"/>
      <c r="BP575" s="80"/>
      <c r="CC575" s="80"/>
      <c r="CP575" s="80"/>
    </row>
    <row r="576" spans="16:94" s="11" customFormat="1" x14ac:dyDescent="0.35">
      <c r="P576" s="80"/>
      <c r="AC576" s="80"/>
      <c r="AP576" s="80"/>
      <c r="BC576" s="80"/>
      <c r="BP576" s="80"/>
      <c r="CC576" s="80"/>
      <c r="CP576" s="80"/>
    </row>
    <row r="577" spans="16:94" s="11" customFormat="1" x14ac:dyDescent="0.35">
      <c r="P577" s="80"/>
      <c r="AC577" s="80"/>
      <c r="AP577" s="80"/>
      <c r="BC577" s="80"/>
      <c r="BP577" s="80"/>
      <c r="CC577" s="80"/>
      <c r="CP577" s="80"/>
    </row>
    <row r="578" spans="16:94" s="11" customFormat="1" x14ac:dyDescent="0.35">
      <c r="P578" s="80"/>
      <c r="AC578" s="80"/>
      <c r="AP578" s="80"/>
      <c r="BC578" s="80"/>
      <c r="BP578" s="80"/>
      <c r="CC578" s="80"/>
      <c r="CP578" s="80"/>
    </row>
    <row r="579" spans="16:94" s="11" customFormat="1" x14ac:dyDescent="0.35">
      <c r="P579" s="80"/>
      <c r="AC579" s="80"/>
      <c r="AP579" s="80"/>
      <c r="BC579" s="80"/>
      <c r="BP579" s="80"/>
      <c r="CC579" s="80"/>
      <c r="CP579" s="80"/>
    </row>
    <row r="580" spans="16:94" s="11" customFormat="1" x14ac:dyDescent="0.35">
      <c r="P580" s="80"/>
      <c r="AC580" s="80"/>
      <c r="AP580" s="80"/>
      <c r="BC580" s="80"/>
      <c r="BP580" s="80"/>
      <c r="CC580" s="80"/>
      <c r="CP580" s="80"/>
    </row>
    <row r="581" spans="16:94" s="11" customFormat="1" x14ac:dyDescent="0.35">
      <c r="P581" s="80"/>
      <c r="AC581" s="80"/>
      <c r="AP581" s="80"/>
      <c r="BC581" s="80"/>
      <c r="BP581" s="80"/>
      <c r="CC581" s="80"/>
      <c r="CP581" s="80"/>
    </row>
    <row r="582" spans="16:94" s="11" customFormat="1" x14ac:dyDescent="0.35">
      <c r="P582" s="80"/>
      <c r="AC582" s="80"/>
      <c r="AP582" s="80"/>
      <c r="BC582" s="80"/>
      <c r="BP582" s="80"/>
      <c r="CC582" s="80"/>
      <c r="CP582" s="80"/>
    </row>
    <row r="583" spans="16:94" s="11" customFormat="1" x14ac:dyDescent="0.35">
      <c r="P583" s="80"/>
      <c r="AC583" s="80"/>
      <c r="AP583" s="80"/>
      <c r="BC583" s="80"/>
      <c r="BP583" s="80"/>
      <c r="CC583" s="80"/>
      <c r="CP583" s="80"/>
    </row>
    <row r="584" spans="16:94" s="11" customFormat="1" x14ac:dyDescent="0.35">
      <c r="P584" s="80"/>
      <c r="AC584" s="80"/>
      <c r="AP584" s="80"/>
      <c r="BC584" s="80"/>
      <c r="BP584" s="80"/>
      <c r="CC584" s="80"/>
      <c r="CP584" s="80"/>
    </row>
    <row r="585" spans="16:94" s="11" customFormat="1" x14ac:dyDescent="0.35">
      <c r="P585" s="80"/>
      <c r="AC585" s="80"/>
      <c r="AP585" s="80"/>
      <c r="BC585" s="80"/>
      <c r="BP585" s="80"/>
      <c r="CC585" s="80"/>
      <c r="CP585" s="80"/>
    </row>
    <row r="586" spans="16:94" s="11" customFormat="1" x14ac:dyDescent="0.35">
      <c r="P586" s="80"/>
      <c r="AC586" s="80"/>
      <c r="AP586" s="80"/>
      <c r="BC586" s="80"/>
      <c r="BP586" s="80"/>
      <c r="CC586" s="80"/>
      <c r="CP586" s="80"/>
    </row>
    <row r="587" spans="16:94" s="11" customFormat="1" x14ac:dyDescent="0.35">
      <c r="P587" s="80"/>
      <c r="AC587" s="80"/>
      <c r="AP587" s="80"/>
      <c r="BC587" s="80"/>
      <c r="BP587" s="80"/>
      <c r="CC587" s="80"/>
      <c r="CP587" s="80"/>
    </row>
    <row r="588" spans="16:94" s="11" customFormat="1" x14ac:dyDescent="0.35">
      <c r="P588" s="80"/>
      <c r="AC588" s="80"/>
      <c r="AP588" s="80"/>
      <c r="BC588" s="80"/>
      <c r="BP588" s="80"/>
      <c r="CC588" s="80"/>
      <c r="CP588" s="80"/>
    </row>
    <row r="589" spans="16:94" s="11" customFormat="1" x14ac:dyDescent="0.35">
      <c r="P589" s="80"/>
      <c r="AC589" s="80"/>
      <c r="AP589" s="80"/>
      <c r="BC589" s="80"/>
      <c r="BP589" s="80"/>
      <c r="CC589" s="80"/>
      <c r="CP589" s="80"/>
    </row>
    <row r="590" spans="16:94" s="11" customFormat="1" x14ac:dyDescent="0.35">
      <c r="P590" s="80"/>
      <c r="AC590" s="80"/>
      <c r="AP590" s="80"/>
      <c r="BC590" s="80"/>
      <c r="BP590" s="80"/>
      <c r="CC590" s="80"/>
      <c r="CP590" s="80"/>
    </row>
    <row r="591" spans="16:94" s="11" customFormat="1" x14ac:dyDescent="0.35">
      <c r="P591" s="80"/>
      <c r="AC591" s="80"/>
      <c r="AP591" s="80"/>
      <c r="BC591" s="80"/>
      <c r="BP591" s="80"/>
      <c r="CC591" s="80"/>
      <c r="CP591" s="80"/>
    </row>
    <row r="592" spans="16:94" s="11" customFormat="1" x14ac:dyDescent="0.35">
      <c r="P592" s="80"/>
      <c r="AC592" s="80"/>
      <c r="AP592" s="80"/>
      <c r="BC592" s="80"/>
      <c r="BP592" s="80"/>
      <c r="CC592" s="80"/>
      <c r="CP592" s="80"/>
    </row>
    <row r="593" spans="16:94" s="11" customFormat="1" x14ac:dyDescent="0.35">
      <c r="P593" s="80"/>
      <c r="AC593" s="80"/>
      <c r="AP593" s="80"/>
      <c r="BC593" s="80"/>
      <c r="BP593" s="80"/>
      <c r="CC593" s="80"/>
      <c r="CP593" s="80"/>
    </row>
    <row r="594" spans="16:94" s="11" customFormat="1" x14ac:dyDescent="0.35">
      <c r="P594" s="80"/>
      <c r="AC594" s="80"/>
      <c r="AP594" s="80"/>
      <c r="BC594" s="80"/>
      <c r="BP594" s="80"/>
      <c r="CC594" s="80"/>
      <c r="CP594" s="80"/>
    </row>
    <row r="595" spans="16:94" s="11" customFormat="1" x14ac:dyDescent="0.35">
      <c r="P595" s="80"/>
      <c r="AC595" s="80"/>
      <c r="AP595" s="80"/>
      <c r="BC595" s="80"/>
      <c r="BP595" s="80"/>
      <c r="CC595" s="80"/>
      <c r="CP595" s="80"/>
    </row>
    <row r="596" spans="16:94" s="11" customFormat="1" x14ac:dyDescent="0.35">
      <c r="P596" s="80"/>
      <c r="AC596" s="80"/>
      <c r="AP596" s="80"/>
      <c r="BC596" s="80"/>
      <c r="BP596" s="80"/>
      <c r="CC596" s="80"/>
      <c r="CP596" s="80"/>
    </row>
    <row r="597" spans="16:94" s="11" customFormat="1" x14ac:dyDescent="0.35">
      <c r="P597" s="80"/>
      <c r="AC597" s="80"/>
      <c r="AP597" s="80"/>
      <c r="BC597" s="80"/>
      <c r="BP597" s="80"/>
      <c r="CC597" s="80"/>
      <c r="CP597" s="80"/>
    </row>
    <row r="598" spans="16:94" s="11" customFormat="1" x14ac:dyDescent="0.35">
      <c r="P598" s="80"/>
      <c r="AC598" s="80"/>
      <c r="AP598" s="80"/>
      <c r="BC598" s="80"/>
      <c r="BP598" s="80"/>
      <c r="CC598" s="80"/>
      <c r="CP598" s="80"/>
    </row>
    <row r="599" spans="16:94" s="11" customFormat="1" x14ac:dyDescent="0.35">
      <c r="P599" s="80"/>
      <c r="AC599" s="80"/>
      <c r="AP599" s="80"/>
      <c r="BC599" s="80"/>
      <c r="BP599" s="80"/>
      <c r="CC599" s="80"/>
      <c r="CP599" s="80"/>
    </row>
    <row r="600" spans="16:94" s="11" customFormat="1" x14ac:dyDescent="0.35">
      <c r="P600" s="80"/>
      <c r="AC600" s="80"/>
      <c r="AP600" s="80"/>
      <c r="BC600" s="80"/>
      <c r="BP600" s="80"/>
      <c r="CC600" s="80"/>
      <c r="CP600" s="80"/>
    </row>
    <row r="601" spans="16:94" s="11" customFormat="1" x14ac:dyDescent="0.35">
      <c r="P601" s="80"/>
      <c r="AC601" s="80"/>
      <c r="AP601" s="80"/>
      <c r="BC601" s="80"/>
      <c r="BP601" s="80"/>
      <c r="CC601" s="80"/>
      <c r="CP601" s="80"/>
    </row>
    <row r="602" spans="16:94" s="11" customFormat="1" x14ac:dyDescent="0.35">
      <c r="P602" s="80"/>
      <c r="AC602" s="80"/>
      <c r="AP602" s="80"/>
      <c r="BC602" s="80"/>
      <c r="BP602" s="80"/>
      <c r="CC602" s="80"/>
      <c r="CP602" s="80"/>
    </row>
    <row r="603" spans="16:94" s="11" customFormat="1" x14ac:dyDescent="0.35">
      <c r="P603" s="80"/>
      <c r="AC603" s="80"/>
      <c r="AP603" s="80"/>
      <c r="BC603" s="80"/>
      <c r="BP603" s="80"/>
      <c r="CC603" s="80"/>
      <c r="CP603" s="80"/>
    </row>
    <row r="604" spans="16:94" s="11" customFormat="1" x14ac:dyDescent="0.35">
      <c r="P604" s="80"/>
      <c r="AC604" s="80"/>
      <c r="AP604" s="80"/>
      <c r="BC604" s="80"/>
      <c r="BP604" s="80"/>
      <c r="CC604" s="80"/>
      <c r="CP604" s="80"/>
    </row>
    <row r="605" spans="16:94" s="11" customFormat="1" x14ac:dyDescent="0.35">
      <c r="P605" s="80"/>
      <c r="AC605" s="80"/>
      <c r="AP605" s="80"/>
      <c r="BC605" s="80"/>
      <c r="BP605" s="80"/>
      <c r="CC605" s="80"/>
      <c r="CP605" s="80"/>
    </row>
    <row r="606" spans="16:94" s="11" customFormat="1" x14ac:dyDescent="0.35">
      <c r="P606" s="80"/>
      <c r="AC606" s="80"/>
      <c r="AP606" s="80"/>
      <c r="BC606" s="80"/>
      <c r="BP606" s="80"/>
      <c r="CC606" s="80"/>
      <c r="CP606" s="80"/>
    </row>
    <row r="607" spans="16:94" s="11" customFormat="1" x14ac:dyDescent="0.35">
      <c r="P607" s="80"/>
      <c r="AC607" s="80"/>
      <c r="AP607" s="80"/>
      <c r="BC607" s="80"/>
      <c r="BP607" s="80"/>
      <c r="CC607" s="80"/>
      <c r="CP607" s="80"/>
    </row>
    <row r="608" spans="16:94" s="11" customFormat="1" x14ac:dyDescent="0.35">
      <c r="P608" s="80"/>
      <c r="AC608" s="80"/>
      <c r="AP608" s="80"/>
      <c r="BC608" s="80"/>
      <c r="BP608" s="80"/>
      <c r="CC608" s="80"/>
      <c r="CP608" s="80"/>
    </row>
    <row r="609" spans="16:94" s="11" customFormat="1" x14ac:dyDescent="0.35">
      <c r="P609" s="80"/>
      <c r="AC609" s="80"/>
      <c r="AP609" s="80"/>
      <c r="BC609" s="80"/>
      <c r="BP609" s="80"/>
      <c r="CC609" s="80"/>
      <c r="CP609" s="80"/>
    </row>
  </sheetData>
  <pageMargins left="0.78749999999999998" right="0.78749999999999998" top="1.0249999999999999" bottom="1.0249999999999999" header="0.78749999999999998" footer="0.78749999999999998"/>
  <pageSetup paperSize="9" scale="43" orientation="landscape" r:id="rId1"/>
  <headerFooter>
    <oddHeader>&amp;C&amp;"Arial,Regular"&amp;10&amp;A</oddHeader>
    <oddFooter>&amp;C&amp;"Arial,Regular"&amp;10Page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6FBF6-3014-4D5D-A474-EB03C6675F34}">
  <sheetPr>
    <tabColor theme="0"/>
    <pageSetUpPr fitToPage="1"/>
  </sheetPr>
  <dimension ref="A2:CP59"/>
  <sheetViews>
    <sheetView showGridLines="0" topLeftCell="A45" zoomScale="86" zoomScaleNormal="86" zoomScalePageLayoutView="60" workbookViewId="0">
      <selection activeCell="H63" sqref="H63"/>
    </sheetView>
  </sheetViews>
  <sheetFormatPr defaultColWidth="8.81640625" defaultRowHeight="14.5" outlineLevelCol="1" x14ac:dyDescent="0.35"/>
  <cols>
    <col min="1" max="1" width="39.7265625" style="11" bestFit="1" customWidth="1"/>
    <col min="4" max="4" width="8.81640625" outlineLevel="1"/>
    <col min="5" max="5" width="13.26953125" bestFit="1" customWidth="1" outlineLevel="1"/>
    <col min="6" max="7" width="12.81640625" bestFit="1" customWidth="1" outlineLevel="1"/>
    <col min="8" max="8" width="13.26953125" bestFit="1" customWidth="1" outlineLevel="1"/>
    <col min="9" max="15" width="8.81640625" outlineLevel="1"/>
    <col min="16" max="16" width="8.81640625" style="81"/>
    <col min="17" max="28" width="8.81640625" outlineLevel="1"/>
    <col min="29" max="29" width="8.81640625" style="81"/>
    <col min="30" max="41" width="8.81640625" outlineLevel="1"/>
    <col min="42" max="42" width="8.81640625" style="81" collapsed="1"/>
    <col min="43" max="54" width="8.81640625" outlineLevel="1"/>
    <col min="55" max="55" width="8.81640625" style="81" collapsed="1"/>
    <col min="56" max="67" width="8.81640625" outlineLevel="1"/>
    <col min="68" max="68" width="8.81640625" style="81" collapsed="1"/>
    <col min="69" max="80" width="8.81640625" outlineLevel="1"/>
    <col min="81" max="81" width="8.81640625" style="81" collapsed="1"/>
    <col min="82" max="93" width="8.81640625" outlineLevel="1"/>
    <col min="94" max="94" width="8.81640625" style="81" collapsed="1"/>
  </cols>
  <sheetData>
    <row r="2" spans="1:8" ht="15" thickBot="1" x14ac:dyDescent="0.4">
      <c r="B2" s="255">
        <v>2016</v>
      </c>
      <c r="C2" s="255">
        <f>B2+1</f>
        <v>2017</v>
      </c>
      <c r="D2" s="255">
        <f t="shared" ref="D2:H2" si="0">C2+1</f>
        <v>2018</v>
      </c>
      <c r="E2" s="255">
        <f t="shared" si="0"/>
        <v>2019</v>
      </c>
      <c r="F2" s="255">
        <f t="shared" si="0"/>
        <v>2020</v>
      </c>
      <c r="G2" s="255">
        <f>F2+1</f>
        <v>2021</v>
      </c>
      <c r="H2" s="255">
        <f t="shared" si="0"/>
        <v>2022</v>
      </c>
    </row>
    <row r="3" spans="1:8" ht="15" thickTop="1" x14ac:dyDescent="0.35">
      <c r="A3" s="113" t="s">
        <v>7</v>
      </c>
      <c r="B3" s="254"/>
      <c r="C3" s="254"/>
      <c r="D3" s="254"/>
      <c r="E3" s="254"/>
      <c r="F3" s="254"/>
      <c r="G3" s="254"/>
      <c r="H3" s="254"/>
    </row>
    <row r="4" spans="1:8" x14ac:dyDescent="0.35">
      <c r="A4" s="107" t="s">
        <v>221</v>
      </c>
      <c r="B4" s="336">
        <f>'Income Statement Act'!P6-'Income Statement Bud'!P6</f>
        <v>0</v>
      </c>
      <c r="C4" s="336">
        <f>'Income Statement Act'!AC6-'Income Statement Bud'!AC6</f>
        <v>0</v>
      </c>
      <c r="D4" s="336">
        <f>'Income Statement Act'!AP6-'Income Statement Bud'!AP6</f>
        <v>0</v>
      </c>
      <c r="E4" s="336">
        <f>'Income Statement Act'!BC6-'Income Statement Bud'!BC6</f>
        <v>0</v>
      </c>
      <c r="F4" s="336">
        <f>'Income Statement Act'!BP6-'Income Statement Bud'!BP6</f>
        <v>0</v>
      </c>
      <c r="G4" s="336">
        <f>'Income Statement Act'!CC6-'Income Statement Bud'!CC6</f>
        <v>10000000</v>
      </c>
      <c r="H4" s="336">
        <f>'Income Statement Act'!CP6-'Income Statement Bud'!CP6</f>
        <v>0</v>
      </c>
    </row>
    <row r="5" spans="1:8" x14ac:dyDescent="0.35">
      <c r="A5" s="107" t="s">
        <v>155</v>
      </c>
      <c r="B5" s="337">
        <f>'Income Statement Act'!P7-'Income Statement Bud'!P7</f>
        <v>0</v>
      </c>
      <c r="C5" s="337">
        <f>'Income Statement Act'!AC7-'Income Statement Bud'!AC7</f>
        <v>0</v>
      </c>
      <c r="D5" s="337">
        <f>'Income Statement Act'!AP7-'Income Statement Bud'!AP7</f>
        <v>0</v>
      </c>
      <c r="E5" s="337">
        <f>'Income Statement Act'!BC7-'Income Statement Bud'!BC7</f>
        <v>0</v>
      </c>
      <c r="F5" s="337">
        <f>'Income Statement Act'!BP7-'Income Statement Bud'!BP7</f>
        <v>0</v>
      </c>
      <c r="G5" s="337">
        <f>'Income Statement Act'!CC7-'Income Statement Bud'!CC7</f>
        <v>0</v>
      </c>
      <c r="H5" s="337">
        <f>'Income Statement Act'!CP7-'Income Statement Bud'!CP7</f>
        <v>0</v>
      </c>
    </row>
    <row r="6" spans="1:8" x14ac:dyDescent="0.35">
      <c r="A6" s="107" t="s">
        <v>132</v>
      </c>
      <c r="B6" s="337">
        <f>'Income Statement Act'!P8-'Income Statement Bud'!P8</f>
        <v>0</v>
      </c>
      <c r="C6" s="337">
        <f>'Income Statement Act'!AC8-'Income Statement Bud'!AC8</f>
        <v>0</v>
      </c>
      <c r="D6" s="337">
        <f>'Income Statement Act'!AP8-'Income Statement Bud'!AP8</f>
        <v>0</v>
      </c>
      <c r="E6" s="337">
        <f>'Income Statement Act'!BC8-'Income Statement Bud'!BC8</f>
        <v>0</v>
      </c>
      <c r="F6" s="337">
        <f>'Income Statement Act'!BP8-'Income Statement Bud'!BP8</f>
        <v>0</v>
      </c>
      <c r="G6" s="337">
        <f>'Income Statement Act'!CC8-'Income Statement Bud'!CC8</f>
        <v>0</v>
      </c>
      <c r="H6" s="337">
        <f>'Income Statement Act'!CP8-'Income Statement Bud'!CP8</f>
        <v>0</v>
      </c>
    </row>
    <row r="7" spans="1:8" x14ac:dyDescent="0.35">
      <c r="A7" s="107" t="s">
        <v>156</v>
      </c>
      <c r="B7" s="337">
        <f>'Income Statement Act'!P9-'Income Statement Bud'!P9</f>
        <v>0</v>
      </c>
      <c r="C7" s="337">
        <f>'Income Statement Act'!AC9-'Income Statement Bud'!AC9</f>
        <v>0</v>
      </c>
      <c r="D7" s="337">
        <f>'Income Statement Act'!AP9-'Income Statement Bud'!AP9</f>
        <v>0</v>
      </c>
      <c r="E7" s="337">
        <f>'Income Statement Act'!BC9-'Income Statement Bud'!BC9</f>
        <v>0</v>
      </c>
      <c r="F7" s="337">
        <f>'Income Statement Act'!BP9-'Income Statement Bud'!BP9</f>
        <v>0</v>
      </c>
      <c r="G7" s="337">
        <f>'Income Statement Act'!CC9-'Income Statement Bud'!CC9</f>
        <v>0</v>
      </c>
      <c r="H7" s="337">
        <f>'Income Statement Act'!CP9-'Income Statement Bud'!CP9</f>
        <v>0</v>
      </c>
    </row>
    <row r="8" spans="1:8" x14ac:dyDescent="0.35">
      <c r="A8" s="107" t="s">
        <v>157</v>
      </c>
      <c r="B8" s="337">
        <f>'Income Statement Act'!P10-'Income Statement Bud'!P10</f>
        <v>0</v>
      </c>
      <c r="C8" s="337">
        <f>'Income Statement Act'!AC10-'Income Statement Bud'!AC10</f>
        <v>0</v>
      </c>
      <c r="D8" s="337">
        <f>'Income Statement Act'!AP10-'Income Statement Bud'!AP10</f>
        <v>0</v>
      </c>
      <c r="E8" s="337">
        <f>'Income Statement Act'!BC10-'Income Statement Bud'!BC10</f>
        <v>-2000000</v>
      </c>
      <c r="F8" s="337">
        <f>'Income Statement Act'!BP10-'Income Statement Bud'!BP10</f>
        <v>10000000</v>
      </c>
      <c r="G8" s="337">
        <f>'Income Statement Act'!CC10-'Income Statement Bud'!CC10</f>
        <v>0</v>
      </c>
      <c r="H8" s="337">
        <f>'Income Statement Act'!CP10-'Income Statement Bud'!CP10</f>
        <v>0</v>
      </c>
    </row>
    <row r="9" spans="1:8" ht="15" thickBot="1" x14ac:dyDescent="0.4">
      <c r="A9" s="115" t="s">
        <v>158</v>
      </c>
      <c r="B9" s="337">
        <f>'Income Statement Act'!P11-'Income Statement Bud'!P11</f>
        <v>0</v>
      </c>
      <c r="C9" s="337">
        <f>'Income Statement Act'!AC11-'Income Statement Bud'!AC11</f>
        <v>0</v>
      </c>
      <c r="D9" s="337">
        <f>'Income Statement Act'!AP11-'Income Statement Bud'!AP11</f>
        <v>0</v>
      </c>
      <c r="E9" s="337">
        <f>'Income Statement Act'!BC11-'Income Statement Bud'!BC11</f>
        <v>-2000000.0000000002</v>
      </c>
      <c r="F9" s="337">
        <f>'Income Statement Act'!BP11-'Income Statement Bud'!BP11</f>
        <v>10000000</v>
      </c>
      <c r="G9" s="337">
        <f>'Income Statement Act'!CC11-'Income Statement Bud'!CC11</f>
        <v>10000000</v>
      </c>
      <c r="H9" s="337">
        <f>'Income Statement Act'!CP11-'Income Statement Bud'!CP11</f>
        <v>0</v>
      </c>
    </row>
    <row r="10" spans="1:8" x14ac:dyDescent="0.35">
      <c r="A10" s="258"/>
      <c r="B10" s="337"/>
      <c r="C10" s="337"/>
      <c r="D10" s="337"/>
      <c r="E10" s="337"/>
      <c r="F10" s="337"/>
      <c r="G10" s="337"/>
      <c r="H10" s="337"/>
    </row>
    <row r="11" spans="1:8" ht="15" thickBot="1" x14ac:dyDescent="0.4">
      <c r="A11" s="113" t="s">
        <v>159</v>
      </c>
      <c r="B11" s="255"/>
      <c r="C11" s="255"/>
      <c r="D11" s="255"/>
      <c r="E11" s="255"/>
      <c r="F11" s="255"/>
      <c r="G11" s="255"/>
      <c r="H11" s="255"/>
    </row>
    <row r="12" spans="1:8" ht="15" thickTop="1" x14ac:dyDescent="0.35">
      <c r="A12" s="107" t="s">
        <v>234</v>
      </c>
      <c r="B12" s="337">
        <f>'Income Statement Act'!P14-'Income Statement Bud'!P14</f>
        <v>0</v>
      </c>
      <c r="C12" s="337">
        <f>'Income Statement Act'!AC14-'Income Statement Bud'!AC14</f>
        <v>0</v>
      </c>
      <c r="D12" s="337">
        <f>'Income Statement Act'!AP14-'Income Statement Bud'!AP14</f>
        <v>0</v>
      </c>
      <c r="E12" s="337">
        <f>'Income Statement Act'!BC14-'Income Statement Bud'!BC14</f>
        <v>0</v>
      </c>
      <c r="F12" s="337">
        <f>'Income Statement Act'!BP14-'Income Statement Bud'!BP14</f>
        <v>0</v>
      </c>
      <c r="G12" s="337">
        <f>'Income Statement Act'!CC14-'Income Statement Bud'!CC14</f>
        <v>1000000</v>
      </c>
      <c r="H12" s="337">
        <f>'Income Statement Act'!CP14-'Income Statement Bud'!CP14</f>
        <v>0</v>
      </c>
    </row>
    <row r="13" spans="1:8" x14ac:dyDescent="0.35">
      <c r="A13" s="107" t="s">
        <v>47</v>
      </c>
      <c r="B13" s="337">
        <f>'Income Statement Act'!P15-'Income Statement Bud'!P15</f>
        <v>0</v>
      </c>
      <c r="C13" s="337">
        <f>'Income Statement Act'!AC15-'Income Statement Bud'!AC15</f>
        <v>0</v>
      </c>
      <c r="D13" s="337">
        <f>'Income Statement Act'!AP15-'Income Statement Bud'!AP15</f>
        <v>0</v>
      </c>
      <c r="E13" s="337">
        <f>'Income Statement Act'!BC15-'Income Statement Bud'!BC15</f>
        <v>0</v>
      </c>
      <c r="F13" s="337">
        <f>'Income Statement Act'!BP15-'Income Statement Bud'!BP15</f>
        <v>0</v>
      </c>
      <c r="G13" s="337">
        <f>'Income Statement Act'!CC15-'Income Statement Bud'!CC15</f>
        <v>0</v>
      </c>
      <c r="H13" s="337">
        <f>'Income Statement Act'!CP15-'Income Statement Bud'!CP15</f>
        <v>0</v>
      </c>
    </row>
    <row r="14" spans="1:8" x14ac:dyDescent="0.35">
      <c r="A14" s="107" t="s">
        <v>51</v>
      </c>
      <c r="B14" s="337">
        <f>'Income Statement Act'!P16-'Income Statement Bud'!P16</f>
        <v>0</v>
      </c>
      <c r="C14" s="337">
        <f>'Income Statement Act'!AC16-'Income Statement Bud'!AC16</f>
        <v>0</v>
      </c>
      <c r="D14" s="337">
        <f>'Income Statement Act'!AP16-'Income Statement Bud'!AP16</f>
        <v>0</v>
      </c>
      <c r="E14" s="337">
        <f>'Income Statement Act'!BC16-'Income Statement Bud'!BC16</f>
        <v>-600000</v>
      </c>
      <c r="F14" s="337">
        <f>'Income Statement Act'!BP16-'Income Statement Bud'!BP16</f>
        <v>2000000</v>
      </c>
      <c r="G14" s="337">
        <f>'Income Statement Act'!CC16-'Income Statement Bud'!CC16</f>
        <v>0</v>
      </c>
      <c r="H14" s="337">
        <f>'Income Statement Act'!CP16-'Income Statement Bud'!CP16</f>
        <v>0</v>
      </c>
    </row>
    <row r="15" spans="1:8" x14ac:dyDescent="0.35">
      <c r="A15" s="107" t="s">
        <v>235</v>
      </c>
      <c r="B15" s="337">
        <f>'Income Statement Act'!P17-'Income Statement Bud'!P17</f>
        <v>0</v>
      </c>
      <c r="C15" s="337">
        <f>'Income Statement Act'!AC17-'Income Statement Bud'!AC17</f>
        <v>0</v>
      </c>
      <c r="D15" s="337">
        <f>'Income Statement Act'!AP17-'Income Statement Bud'!AP17</f>
        <v>0</v>
      </c>
      <c r="E15" s="337">
        <f>'Income Statement Act'!BC17-'Income Statement Bud'!BC17</f>
        <v>0</v>
      </c>
      <c r="F15" s="337">
        <f>'Income Statement Act'!BP17-'Income Statement Bud'!BP17</f>
        <v>0</v>
      </c>
      <c r="G15" s="337">
        <f>'Income Statement Act'!CC17-'Income Statement Bud'!CC17</f>
        <v>0</v>
      </c>
      <c r="H15" s="337">
        <f>'Income Statement Act'!CP17-'Income Statement Bud'!CP17</f>
        <v>0</v>
      </c>
    </row>
    <row r="16" spans="1:8" ht="15" thickBot="1" x14ac:dyDescent="0.4">
      <c r="A16" s="115" t="s">
        <v>160</v>
      </c>
      <c r="B16" s="337">
        <f>'Income Statement Act'!P18-'Income Statement Bud'!P18</f>
        <v>0</v>
      </c>
      <c r="C16" s="337">
        <f>'Income Statement Act'!AC18-'Income Statement Bud'!AC18</f>
        <v>0</v>
      </c>
      <c r="D16" s="337">
        <f>'Income Statement Act'!AP18-'Income Statement Bud'!AP18</f>
        <v>0</v>
      </c>
      <c r="E16" s="337">
        <f>'Income Statement Act'!BC18-'Income Statement Bud'!BC18</f>
        <v>-600000</v>
      </c>
      <c r="F16" s="337">
        <f>'Income Statement Act'!BP18-'Income Statement Bud'!BP18</f>
        <v>2000000</v>
      </c>
      <c r="G16" s="337">
        <f>'Income Statement Act'!CC18-'Income Statement Bud'!CC18</f>
        <v>1000000</v>
      </c>
      <c r="H16" s="337">
        <f>'Income Statement Act'!CP18-'Income Statement Bud'!CP18</f>
        <v>0</v>
      </c>
    </row>
    <row r="17" spans="1:8" x14ac:dyDescent="0.35">
      <c r="A17" s="258"/>
      <c r="B17" s="337"/>
      <c r="C17" s="337"/>
      <c r="D17" s="337"/>
      <c r="E17" s="337"/>
      <c r="F17" s="337"/>
      <c r="G17" s="337"/>
      <c r="H17" s="337"/>
    </row>
    <row r="18" spans="1:8" ht="15" thickBot="1" x14ac:dyDescent="0.4">
      <c r="A18" s="117" t="s">
        <v>55</v>
      </c>
      <c r="B18" s="337">
        <f>'Income Statement Act'!P20-'Income Statement Bud'!P20</f>
        <v>0</v>
      </c>
      <c r="C18" s="337">
        <f>'Income Statement Act'!AC20-'Income Statement Bud'!AC20</f>
        <v>0</v>
      </c>
      <c r="D18" s="337">
        <f>'Income Statement Act'!AP20-'Income Statement Bud'!AP20</f>
        <v>0</v>
      </c>
      <c r="E18" s="337">
        <f>'Income Statement Act'!BC20-'Income Statement Bud'!BC20</f>
        <v>-1400000</v>
      </c>
      <c r="F18" s="337">
        <f>'Income Statement Act'!BP20-'Income Statement Bud'!BP20</f>
        <v>8000000.0000000037</v>
      </c>
      <c r="G18" s="337">
        <f>'Income Statement Act'!CC20-'Income Statement Bud'!CC20</f>
        <v>9000000</v>
      </c>
      <c r="H18" s="337">
        <f>'Income Statement Act'!CP20-'Income Statement Bud'!CP20</f>
        <v>0</v>
      </c>
    </row>
    <row r="19" spans="1:8" x14ac:dyDescent="0.35">
      <c r="A19" s="119" t="s">
        <v>56</v>
      </c>
      <c r="B19" s="341">
        <f>'Income Statement Act'!P21-'Income Statement Bud'!P21</f>
        <v>0</v>
      </c>
      <c r="C19" s="341">
        <f>'Income Statement Act'!AC21-'Income Statement Bud'!AC21</f>
        <v>0</v>
      </c>
      <c r="D19" s="341">
        <f>'Income Statement Act'!AP21-'Income Statement Bud'!AP21</f>
        <v>0</v>
      </c>
      <c r="E19" s="341">
        <f>'Income Statement Act'!BC21-'Income Statement Bud'!BC21</f>
        <v>0.18798918403338594</v>
      </c>
      <c r="F19" s="341">
        <f>'Income Statement Act'!BP21-'Income Statement Bud'!BP21</f>
        <v>1.3222136289558151E-2</v>
      </c>
      <c r="G19" s="341">
        <f>'Income Statement Act'!CC21-'Income Statement Bud'!CC21</f>
        <v>1.3067410193981277E-2</v>
      </c>
      <c r="H19" s="341">
        <f>'Income Statement Act'!CP21-'Income Statement Bud'!CP21</f>
        <v>0</v>
      </c>
    </row>
    <row r="20" spans="1:8" x14ac:dyDescent="0.35">
      <c r="A20" s="74"/>
      <c r="B20" s="337"/>
      <c r="C20" s="337"/>
      <c r="D20" s="337"/>
      <c r="E20" s="337"/>
      <c r="F20" s="337"/>
      <c r="G20" s="337"/>
      <c r="H20" s="337"/>
    </row>
    <row r="21" spans="1:8" ht="15" thickBot="1" x14ac:dyDescent="0.4">
      <c r="A21" s="105" t="s">
        <v>207</v>
      </c>
      <c r="B21" s="255"/>
      <c r="C21" s="255"/>
      <c r="D21" s="255"/>
      <c r="E21" s="255"/>
      <c r="F21" s="255"/>
      <c r="G21" s="255"/>
      <c r="H21" s="255"/>
    </row>
    <row r="22" spans="1:8" ht="15" thickTop="1" x14ac:dyDescent="0.35">
      <c r="A22" s="107" t="s">
        <v>63</v>
      </c>
      <c r="B22" s="337">
        <f>'Income Statement Act'!P24-'Income Statement Bud'!P24</f>
        <v>0</v>
      </c>
      <c r="C22" s="337">
        <f>'Income Statement Act'!AC24-'Income Statement Bud'!AC24</f>
        <v>0</v>
      </c>
      <c r="D22" s="337">
        <f>'Income Statement Act'!AP24-'Income Statement Bud'!AP24</f>
        <v>0</v>
      </c>
      <c r="E22" s="337">
        <f>'Income Statement Act'!BC24-'Income Statement Bud'!BC24</f>
        <v>0</v>
      </c>
      <c r="F22" s="337">
        <f>'Income Statement Act'!BP24-'Income Statement Bud'!BP24</f>
        <v>0</v>
      </c>
      <c r="G22" s="337">
        <f>'Income Statement Act'!CC24-'Income Statement Bud'!CC24</f>
        <v>0</v>
      </c>
      <c r="H22" s="337">
        <f>'Income Statement Act'!CP24-'Income Statement Bud'!CP24</f>
        <v>0</v>
      </c>
    </row>
    <row r="23" spans="1:8" ht="15" thickBot="1" x14ac:dyDescent="0.4">
      <c r="A23" s="121" t="s">
        <v>160</v>
      </c>
      <c r="B23" s="337">
        <f>'Income Statement Act'!P25-'Income Statement Bud'!P25</f>
        <v>0</v>
      </c>
      <c r="C23" s="337">
        <f>'Income Statement Act'!AC25-'Income Statement Bud'!AC25</f>
        <v>0</v>
      </c>
      <c r="D23" s="337">
        <f>'Income Statement Act'!AP25-'Income Statement Bud'!AP25</f>
        <v>0</v>
      </c>
      <c r="E23" s="337">
        <f>'Income Statement Act'!BC25-'Income Statement Bud'!BC25</f>
        <v>0</v>
      </c>
      <c r="F23" s="337">
        <f>'Income Statement Act'!BP25-'Income Statement Bud'!BP25</f>
        <v>0</v>
      </c>
      <c r="G23" s="337">
        <f>'Income Statement Act'!CC25-'Income Statement Bud'!CC25</f>
        <v>0</v>
      </c>
      <c r="H23" s="337">
        <f>'Income Statement Act'!CP25-'Income Statement Bud'!CP25</f>
        <v>0</v>
      </c>
    </row>
    <row r="24" spans="1:8" x14ac:dyDescent="0.35">
      <c r="A24" s="258"/>
      <c r="B24" s="337"/>
      <c r="C24" s="337"/>
      <c r="D24" s="337"/>
      <c r="E24" s="337"/>
      <c r="F24" s="337"/>
      <c r="G24" s="337"/>
      <c r="H24" s="337"/>
    </row>
    <row r="25" spans="1:8" ht="15" thickBot="1" x14ac:dyDescent="0.4">
      <c r="A25" s="105" t="s">
        <v>236</v>
      </c>
      <c r="B25" s="255"/>
      <c r="C25" s="255"/>
      <c r="D25" s="255"/>
      <c r="E25" s="255"/>
      <c r="F25" s="255"/>
      <c r="G25" s="255"/>
      <c r="H25" s="255"/>
    </row>
    <row r="26" spans="1:8" ht="15" thickTop="1" x14ac:dyDescent="0.35">
      <c r="A26" s="107" t="s">
        <v>163</v>
      </c>
      <c r="B26" s="337">
        <f>'Income Statement Act'!P28-'Income Statement Bud'!P28</f>
        <v>0</v>
      </c>
      <c r="C26" s="337">
        <f>'Income Statement Act'!AC28-'Income Statement Bud'!AC28</f>
        <v>0</v>
      </c>
      <c r="D26" s="337">
        <f>'Income Statement Act'!AP28-'Income Statement Bud'!AP28</f>
        <v>0</v>
      </c>
      <c r="E26" s="337">
        <f>'Income Statement Act'!BC28-'Income Statement Bud'!BC28</f>
        <v>0</v>
      </c>
      <c r="F26" s="337">
        <f>'Income Statement Act'!BP28-'Income Statement Bud'!BP28</f>
        <v>0</v>
      </c>
      <c r="G26" s="337">
        <f>'Income Statement Act'!CC28-'Income Statement Bud'!CC28</f>
        <v>0</v>
      </c>
      <c r="H26" s="337">
        <f>'Income Statement Act'!CP28-'Income Statement Bud'!CP28</f>
        <v>0</v>
      </c>
    </row>
    <row r="27" spans="1:8" x14ac:dyDescent="0.35">
      <c r="A27" s="107" t="s">
        <v>237</v>
      </c>
      <c r="B27" s="337">
        <f>'Income Statement Act'!P29-'Income Statement Bud'!P29</f>
        <v>0</v>
      </c>
      <c r="C27" s="337">
        <f>'Income Statement Act'!AC29-'Income Statement Bud'!AC29</f>
        <v>0</v>
      </c>
      <c r="D27" s="337">
        <f>'Income Statement Act'!AP29-'Income Statement Bud'!AP29</f>
        <v>0</v>
      </c>
      <c r="E27" s="337">
        <f>'Income Statement Act'!BC29-'Income Statement Bud'!BC29</f>
        <v>0</v>
      </c>
      <c r="F27" s="337">
        <f>'Income Statement Act'!BP29-'Income Statement Bud'!BP29</f>
        <v>0</v>
      </c>
      <c r="G27" s="337">
        <f>'Income Statement Act'!CC29-'Income Statement Bud'!CC29</f>
        <v>-800000</v>
      </c>
      <c r="H27" s="337">
        <f>'Income Statement Act'!CP29-'Income Statement Bud'!CP29</f>
        <v>0</v>
      </c>
    </row>
    <row r="28" spans="1:8" x14ac:dyDescent="0.35">
      <c r="A28" s="107" t="s">
        <v>165</v>
      </c>
      <c r="B28" s="337">
        <f>'Income Statement Act'!P30-'Income Statement Bud'!P30</f>
        <v>0</v>
      </c>
      <c r="C28" s="337">
        <f>'Income Statement Act'!AC30-'Income Statement Bud'!AC30</f>
        <v>0</v>
      </c>
      <c r="D28" s="337">
        <f>'Income Statement Act'!AP30-'Income Statement Bud'!AP30</f>
        <v>0</v>
      </c>
      <c r="E28" s="337">
        <f>'Income Statement Act'!BC30-'Income Statement Bud'!BC30</f>
        <v>0</v>
      </c>
      <c r="F28" s="337">
        <f>'Income Statement Act'!BP30-'Income Statement Bud'!BP30</f>
        <v>0</v>
      </c>
      <c r="G28" s="337">
        <f>'Income Statement Act'!CC30-'Income Statement Bud'!CC30</f>
        <v>0</v>
      </c>
      <c r="H28" s="337">
        <f>'Income Statement Act'!CP30-'Income Statement Bud'!CP30</f>
        <v>0</v>
      </c>
    </row>
    <row r="29" spans="1:8" x14ac:dyDescent="0.35">
      <c r="A29" s="252" t="s">
        <v>166</v>
      </c>
      <c r="B29" s="337">
        <f>'Income Statement Act'!P31-'Income Statement Bud'!P31</f>
        <v>0</v>
      </c>
      <c r="C29" s="337">
        <f>'Income Statement Act'!AC31-'Income Statement Bud'!AC31</f>
        <v>0</v>
      </c>
      <c r="D29" s="337">
        <f>'Income Statement Act'!AP31-'Income Statement Bud'!AP31</f>
        <v>0</v>
      </c>
      <c r="E29" s="337">
        <f>'Income Statement Act'!BC31-'Income Statement Bud'!BC31</f>
        <v>0</v>
      </c>
      <c r="F29" s="337">
        <f>'Income Statement Act'!BP31-'Income Statement Bud'!BP31</f>
        <v>0</v>
      </c>
      <c r="G29" s="337">
        <f>'Income Statement Act'!CC31-'Income Statement Bud'!CC31</f>
        <v>0</v>
      </c>
      <c r="H29" s="337">
        <f>'Income Statement Act'!CP31-'Income Statement Bud'!CP31</f>
        <v>0</v>
      </c>
    </row>
    <row r="30" spans="1:8" x14ac:dyDescent="0.35">
      <c r="A30" s="3" t="s">
        <v>167</v>
      </c>
      <c r="B30" s="337">
        <f>'Income Statement Act'!P32-'Income Statement Bud'!P32</f>
        <v>0</v>
      </c>
      <c r="C30" s="337">
        <f>'Income Statement Act'!AC32-'Income Statement Bud'!AC32</f>
        <v>0</v>
      </c>
      <c r="D30" s="337">
        <f>'Income Statement Act'!AP32-'Income Statement Bud'!AP32</f>
        <v>0</v>
      </c>
      <c r="E30" s="337">
        <f>'Income Statement Act'!BC32-'Income Statement Bud'!BC32</f>
        <v>0</v>
      </c>
      <c r="F30" s="337">
        <f>'Income Statement Act'!BP32-'Income Statement Bud'!BP32</f>
        <v>0</v>
      </c>
      <c r="G30" s="337">
        <f>'Income Statement Act'!CC32-'Income Statement Bud'!CC32</f>
        <v>0</v>
      </c>
      <c r="H30" s="337">
        <f>'Income Statement Act'!CP32-'Income Statement Bud'!CP32</f>
        <v>0</v>
      </c>
    </row>
    <row r="31" spans="1:8" x14ac:dyDescent="0.35">
      <c r="A31" s="3" t="s">
        <v>132</v>
      </c>
      <c r="B31" s="337">
        <f>'Income Statement Act'!P33-'Income Statement Bud'!P33</f>
        <v>2938.9900000000052</v>
      </c>
      <c r="C31" s="337">
        <f>'Income Statement Act'!AC33-'Income Statement Bud'!AC33</f>
        <v>0</v>
      </c>
      <c r="D31" s="337">
        <f>'Income Statement Act'!AP33-'Income Statement Bud'!AP33</f>
        <v>0</v>
      </c>
      <c r="E31" s="337">
        <f>'Income Statement Act'!BC33-'Income Statement Bud'!BC33</f>
        <v>0</v>
      </c>
      <c r="F31" s="337">
        <f>'Income Statement Act'!BP33-'Income Statement Bud'!BP33</f>
        <v>-99999.999999999884</v>
      </c>
      <c r="G31" s="337">
        <f>'Income Statement Act'!CC33-'Income Statement Bud'!CC33</f>
        <v>0</v>
      </c>
      <c r="H31" s="337">
        <f>'Income Statement Act'!CP33-'Income Statement Bud'!CP33</f>
        <v>0</v>
      </c>
    </row>
    <row r="32" spans="1:8" x14ac:dyDescent="0.35">
      <c r="A32" s="3" t="s">
        <v>168</v>
      </c>
      <c r="B32" s="337">
        <f>'Income Statement Act'!P34-'Income Statement Bud'!P34</f>
        <v>0</v>
      </c>
      <c r="C32" s="337">
        <f>'Income Statement Act'!AC34-'Income Statement Bud'!AC34</f>
        <v>0</v>
      </c>
      <c r="D32" s="337">
        <f>'Income Statement Act'!AP34-'Income Statement Bud'!AP34</f>
        <v>0</v>
      </c>
      <c r="E32" s="337">
        <f>'Income Statement Act'!BC34-'Income Statement Bud'!BC34</f>
        <v>0</v>
      </c>
      <c r="F32" s="337">
        <f>'Income Statement Act'!BP34-'Income Statement Bud'!BP34</f>
        <v>0</v>
      </c>
      <c r="G32" s="337">
        <f>'Income Statement Act'!CC34-'Income Statement Bud'!CC34</f>
        <v>0</v>
      </c>
      <c r="H32" s="337">
        <f>'Income Statement Act'!CP34-'Income Statement Bud'!CP34</f>
        <v>0</v>
      </c>
    </row>
    <row r="33" spans="1:8" x14ac:dyDescent="0.35">
      <c r="A33" s="3" t="s">
        <v>169</v>
      </c>
      <c r="B33" s="337">
        <f>'Income Statement Act'!P35-'Income Statement Bud'!P35</f>
        <v>0</v>
      </c>
      <c r="C33" s="337">
        <f>'Income Statement Act'!AC35-'Income Statement Bud'!AC35</f>
        <v>0</v>
      </c>
      <c r="D33" s="337">
        <f>'Income Statement Act'!AP35-'Income Statement Bud'!AP35</f>
        <v>0</v>
      </c>
      <c r="E33" s="337">
        <f>'Income Statement Act'!BC35-'Income Statement Bud'!BC35</f>
        <v>0</v>
      </c>
      <c r="F33" s="337">
        <f>'Income Statement Act'!BP35-'Income Statement Bud'!BP35</f>
        <v>0</v>
      </c>
      <c r="G33" s="337">
        <f>'Income Statement Act'!CC35-'Income Statement Bud'!CC35</f>
        <v>0</v>
      </c>
      <c r="H33" s="337">
        <f>'Income Statement Act'!CP35-'Income Statement Bud'!CP35</f>
        <v>0</v>
      </c>
    </row>
    <row r="34" spans="1:8" x14ac:dyDescent="0.35">
      <c r="A34"/>
      <c r="B34" s="337">
        <f>'Income Statement Act'!P36-'Income Statement Bud'!P36</f>
        <v>0</v>
      </c>
      <c r="C34" s="337">
        <f>'Income Statement Act'!AC36-'Income Statement Bud'!AC36</f>
        <v>0</v>
      </c>
      <c r="D34" s="337">
        <f>'Income Statement Act'!AP36-'Income Statement Bud'!AP36</f>
        <v>0</v>
      </c>
      <c r="E34" s="337">
        <f>'Income Statement Act'!BC36-'Income Statement Bud'!BC36</f>
        <v>0</v>
      </c>
      <c r="F34" s="337">
        <f>'Income Statement Act'!BP36-'Income Statement Bud'!BP36</f>
        <v>0</v>
      </c>
      <c r="G34" s="337">
        <f>'Income Statement Act'!CC36-'Income Statement Bud'!CC36</f>
        <v>0</v>
      </c>
      <c r="H34" s="337">
        <f>'Income Statement Act'!CP36-'Income Statement Bud'!CP36</f>
        <v>0</v>
      </c>
    </row>
    <row r="35" spans="1:8" x14ac:dyDescent="0.35">
      <c r="A35" s="5" t="s">
        <v>143</v>
      </c>
      <c r="B35" s="337">
        <f>'Income Statement Act'!P37-'Income Statement Bud'!P37</f>
        <v>0</v>
      </c>
      <c r="C35" s="337">
        <f>'Income Statement Act'!AC37-'Income Statement Bud'!AC37</f>
        <v>0</v>
      </c>
      <c r="D35" s="337">
        <f>'Income Statement Act'!AP37-'Income Statement Bud'!AP37</f>
        <v>0</v>
      </c>
      <c r="E35" s="337">
        <f>'Income Statement Act'!BC37-'Income Statement Bud'!BC37</f>
        <v>0</v>
      </c>
      <c r="F35" s="337">
        <f>'Income Statement Act'!BP37-'Income Statement Bud'!BP37</f>
        <v>0</v>
      </c>
      <c r="G35" s="337">
        <f>'Income Statement Act'!CC37-'Income Statement Bud'!CC37</f>
        <v>0</v>
      </c>
      <c r="H35" s="337">
        <f>'Income Statement Act'!CP37-'Income Statement Bud'!CP37</f>
        <v>0</v>
      </c>
    </row>
    <row r="36" spans="1:8" x14ac:dyDescent="0.35">
      <c r="A36" s="5" t="s">
        <v>172</v>
      </c>
      <c r="B36" s="337">
        <f>'Income Statement Act'!P38-'Income Statement Bud'!P38</f>
        <v>0</v>
      </c>
      <c r="C36" s="337">
        <f>'Income Statement Act'!AC38-'Income Statement Bud'!AC38</f>
        <v>0</v>
      </c>
      <c r="D36" s="337">
        <f>'Income Statement Act'!AP38-'Income Statement Bud'!AP38</f>
        <v>0</v>
      </c>
      <c r="E36" s="337">
        <f>'Income Statement Act'!BC38-'Income Statement Bud'!BC38</f>
        <v>0</v>
      </c>
      <c r="F36" s="337">
        <f>'Income Statement Act'!BP38-'Income Statement Bud'!BP38</f>
        <v>0</v>
      </c>
      <c r="G36" s="337">
        <f>'Income Statement Act'!CC38-'Income Statement Bud'!CC38</f>
        <v>0</v>
      </c>
      <c r="H36" s="337">
        <f>'Income Statement Act'!CP38-'Income Statement Bud'!CP38</f>
        <v>0</v>
      </c>
    </row>
    <row r="37" spans="1:8" ht="15" thickBot="1" x14ac:dyDescent="0.4">
      <c r="A37" s="121" t="s">
        <v>160</v>
      </c>
      <c r="B37" s="337">
        <f>'Income Statement Act'!P39-'Income Statement Bud'!P39</f>
        <v>0</v>
      </c>
      <c r="C37" s="337">
        <f>'Income Statement Act'!AC39-'Income Statement Bud'!AC39</f>
        <v>0</v>
      </c>
      <c r="D37" s="337">
        <f>'Income Statement Act'!AP39-'Income Statement Bud'!AP39</f>
        <v>0</v>
      </c>
      <c r="E37" s="337">
        <f>'Income Statement Act'!BC39-'Income Statement Bud'!BC39</f>
        <v>0</v>
      </c>
      <c r="F37" s="337">
        <f>'Income Statement Act'!BP39-'Income Statement Bud'!BP39</f>
        <v>-100000</v>
      </c>
      <c r="G37" s="337">
        <f>'Income Statement Act'!CC39-'Income Statement Bud'!CC39</f>
        <v>-800000</v>
      </c>
      <c r="H37" s="337">
        <f>'Income Statement Act'!CP39-'Income Statement Bud'!CP39</f>
        <v>0</v>
      </c>
    </row>
    <row r="38" spans="1:8" x14ac:dyDescent="0.35">
      <c r="A38" s="260"/>
      <c r="B38" s="337"/>
      <c r="C38" s="337"/>
      <c r="D38" s="337"/>
      <c r="E38" s="337"/>
      <c r="F38" s="337"/>
      <c r="G38" s="337"/>
      <c r="H38" s="337"/>
    </row>
    <row r="39" spans="1:8" ht="15" thickBot="1" x14ac:dyDescent="0.4">
      <c r="A39" s="105" t="s">
        <v>173</v>
      </c>
      <c r="B39" s="255"/>
      <c r="C39" s="255"/>
      <c r="D39" s="255"/>
      <c r="E39" s="255"/>
      <c r="F39" s="255"/>
      <c r="G39" s="255"/>
      <c r="H39" s="255"/>
    </row>
    <row r="40" spans="1:8" ht="15" thickTop="1" x14ac:dyDescent="0.35">
      <c r="A40" s="107" t="s">
        <v>238</v>
      </c>
      <c r="B40" s="337">
        <f>'Income Statement Act'!P42-'Income Statement Bud'!P42</f>
        <v>0</v>
      </c>
      <c r="C40" s="337">
        <f>'Income Statement Act'!AC42-'Income Statement Bud'!AC42</f>
        <v>0</v>
      </c>
      <c r="D40" s="337">
        <f>'Income Statement Act'!AP42-'Income Statement Bud'!AP42</f>
        <v>0</v>
      </c>
      <c r="E40" s="337">
        <f>'Income Statement Act'!BC42-'Income Statement Bud'!BC42</f>
        <v>0</v>
      </c>
      <c r="F40" s="337">
        <f>'Income Statement Act'!BP42-'Income Statement Bud'!BP42</f>
        <v>0</v>
      </c>
      <c r="G40" s="337">
        <f>'Income Statement Act'!CC42-'Income Statement Bud'!CC42</f>
        <v>0</v>
      </c>
      <c r="H40" s="337">
        <f>'Income Statement Act'!CP42-'Income Statement Bud'!CP42</f>
        <v>0</v>
      </c>
    </row>
    <row r="41" spans="1:8" ht="15" thickBot="1" x14ac:dyDescent="0.4">
      <c r="A41" s="121" t="s">
        <v>160</v>
      </c>
      <c r="B41" s="337">
        <f>'Income Statement Act'!P43-'Income Statement Bud'!P43</f>
        <v>0</v>
      </c>
      <c r="C41" s="337">
        <f>'Income Statement Act'!AC43-'Income Statement Bud'!AC43</f>
        <v>0</v>
      </c>
      <c r="D41" s="337">
        <f>'Income Statement Act'!AP43-'Income Statement Bud'!AP43</f>
        <v>0</v>
      </c>
      <c r="E41" s="337">
        <f>'Income Statement Act'!BC43-'Income Statement Bud'!BC43</f>
        <v>0</v>
      </c>
      <c r="F41" s="337">
        <f>'Income Statement Act'!BP43-'Income Statement Bud'!BP43</f>
        <v>0</v>
      </c>
      <c r="G41" s="337">
        <f>'Income Statement Act'!CC43-'Income Statement Bud'!CC43</f>
        <v>0</v>
      </c>
      <c r="H41" s="337">
        <f>'Income Statement Act'!CP43-'Income Statement Bud'!CP43</f>
        <v>0</v>
      </c>
    </row>
    <row r="42" spans="1:8" x14ac:dyDescent="0.35">
      <c r="A42" s="265"/>
      <c r="B42" s="337">
        <f>'Income Statement Act'!P44-'Income Statement Bud'!P44</f>
        <v>0</v>
      </c>
      <c r="C42" s="337">
        <f>'Income Statement Act'!AC44-'Income Statement Bud'!AC44</f>
        <v>0</v>
      </c>
      <c r="D42" s="337">
        <f>'Income Statement Act'!AP44-'Income Statement Bud'!AP44</f>
        <v>0</v>
      </c>
      <c r="E42" s="337">
        <f>'Income Statement Act'!BC44-'Income Statement Bud'!BC44</f>
        <v>0</v>
      </c>
      <c r="F42" s="337">
        <f>'Income Statement Act'!BP44-'Income Statement Bud'!BP44</f>
        <v>0</v>
      </c>
      <c r="G42" s="337">
        <f>'Income Statement Act'!CC44-'Income Statement Bud'!CC44</f>
        <v>0</v>
      </c>
      <c r="H42" s="337">
        <f>'Income Statement Act'!CP44-'Income Statement Bud'!CP44</f>
        <v>0</v>
      </c>
    </row>
    <row r="43" spans="1:8" ht="15" thickBot="1" x14ac:dyDescent="0.4">
      <c r="A43" s="125" t="s">
        <v>175</v>
      </c>
      <c r="B43" s="337">
        <f>'Income Statement Act'!P45-'Income Statement Bud'!P45</f>
        <v>0</v>
      </c>
      <c r="C43" s="337">
        <f>'Income Statement Act'!AC45-'Income Statement Bud'!AC45</f>
        <v>0</v>
      </c>
      <c r="D43" s="337">
        <f>'Income Statement Act'!AP45-'Income Statement Bud'!AP45</f>
        <v>0</v>
      </c>
      <c r="E43" s="337">
        <f>'Income Statement Act'!BC45-'Income Statement Bud'!BC45</f>
        <v>0</v>
      </c>
      <c r="F43" s="337">
        <f>'Income Statement Act'!BP45-'Income Statement Bud'!BP45</f>
        <v>-100000</v>
      </c>
      <c r="G43" s="337">
        <f>'Income Statement Act'!CC45-'Income Statement Bud'!CC45</f>
        <v>-800000</v>
      </c>
      <c r="H43" s="337">
        <f>'Income Statement Act'!CP45-'Income Statement Bud'!CP45</f>
        <v>0</v>
      </c>
    </row>
    <row r="44" spans="1:8" ht="15" thickBot="1" x14ac:dyDescent="0.4">
      <c r="A44" s="125" t="s">
        <v>176</v>
      </c>
      <c r="B44" s="338">
        <f>'Income Statement Act'!P46-'Income Statement Bud'!P46</f>
        <v>0</v>
      </c>
      <c r="C44" s="338">
        <f>'Income Statement Act'!AC46-'Income Statement Bud'!AC46</f>
        <v>0</v>
      </c>
      <c r="D44" s="338">
        <f>'Income Statement Act'!AP46-'Income Statement Bud'!AP46</f>
        <v>0</v>
      </c>
      <c r="E44" s="338">
        <f>'Income Statement Act'!BC46-'Income Statement Bud'!BC46</f>
        <v>-1400000</v>
      </c>
      <c r="F44" s="338">
        <f>'Income Statement Act'!BP46-'Income Statement Bud'!BP46</f>
        <v>8100000.0000000056</v>
      </c>
      <c r="G44" s="338">
        <f>'Income Statement Act'!CC46-'Income Statement Bud'!CC46</f>
        <v>9800000</v>
      </c>
      <c r="H44" s="338">
        <f>'Income Statement Act'!CP46-'Income Statement Bud'!CP46</f>
        <v>0</v>
      </c>
    </row>
    <row r="45" spans="1:8" x14ac:dyDescent="0.35">
      <c r="A45" s="263"/>
      <c r="B45" s="337"/>
      <c r="C45" s="337"/>
      <c r="D45" s="337"/>
      <c r="E45" s="337"/>
      <c r="F45" s="337"/>
      <c r="G45" s="337"/>
      <c r="H45" s="337"/>
    </row>
    <row r="46" spans="1:8" ht="15" thickBot="1" x14ac:dyDescent="0.4">
      <c r="A46" s="105" t="s">
        <v>177</v>
      </c>
      <c r="B46" s="255"/>
      <c r="C46" s="255"/>
      <c r="D46" s="255"/>
      <c r="E46" s="255"/>
      <c r="F46" s="255"/>
      <c r="G46" s="255"/>
      <c r="H46" s="255"/>
    </row>
    <row r="47" spans="1:8" ht="15" thickTop="1" x14ac:dyDescent="0.35">
      <c r="A47" s="107" t="s">
        <v>178</v>
      </c>
      <c r="B47" s="337">
        <f>'Income Statement Act'!P49-'Income Statement Bud'!P49</f>
        <v>0</v>
      </c>
      <c r="C47" s="337">
        <f>'Income Statement Act'!AC49-'Income Statement Bud'!AC49</f>
        <v>0</v>
      </c>
      <c r="D47" s="337">
        <f>'Income Statement Act'!AP49-'Income Statement Bud'!AP49</f>
        <v>0</v>
      </c>
      <c r="E47" s="337">
        <f>'Income Statement Act'!BC49-'Income Statement Bud'!BC49</f>
        <v>1400000</v>
      </c>
      <c r="F47" s="337">
        <f>'Income Statement Act'!BP49-'Income Statement Bud'!BP49</f>
        <v>5400000</v>
      </c>
      <c r="G47" s="337">
        <f>'Income Statement Act'!CC49-'Income Statement Bud'!CC49</f>
        <v>-4400000</v>
      </c>
      <c r="H47" s="337">
        <f>'Income Statement Act'!CP49-'Income Statement Bud'!CP49</f>
        <v>0</v>
      </c>
    </row>
    <row r="48" spans="1:8" x14ac:dyDescent="0.35">
      <c r="A48" s="107" t="s">
        <v>179</v>
      </c>
      <c r="B48" s="337">
        <f>'Income Statement Act'!P50-'Income Statement Bud'!P50</f>
        <v>0</v>
      </c>
      <c r="C48" s="337">
        <f>'Income Statement Act'!AC50-'Income Statement Bud'!AC50</f>
        <v>0</v>
      </c>
      <c r="D48" s="337">
        <f>'Income Statement Act'!AP50-'Income Statement Bud'!AP50</f>
        <v>0</v>
      </c>
      <c r="E48" s="337">
        <f>'Income Statement Act'!BC50-'Income Statement Bud'!BC50</f>
        <v>1400000</v>
      </c>
      <c r="F48" s="337">
        <f>'Income Statement Act'!BP50-'Income Statement Bud'!BP50</f>
        <v>4000000.0000000005</v>
      </c>
      <c r="G48" s="337">
        <f>'Income Statement Act'!CC50-'Income Statement Bud'!CC50</f>
        <v>-5400000</v>
      </c>
      <c r="H48" s="337">
        <f>'Income Statement Act'!CP50-'Income Statement Bud'!CP50</f>
        <v>4399999.9999999925</v>
      </c>
    </row>
    <row r="49" spans="1:8" x14ac:dyDescent="0.35">
      <c r="A49" s="107" t="s">
        <v>180</v>
      </c>
      <c r="B49" s="337">
        <f>'Income Statement Act'!P51-'Income Statement Bud'!P51</f>
        <v>0</v>
      </c>
      <c r="C49" s="337">
        <f>'Income Statement Act'!AC51-'Income Statement Bud'!AC51</f>
        <v>0</v>
      </c>
      <c r="D49" s="337">
        <f>'Income Statement Act'!AP51-'Income Statement Bud'!AP51</f>
        <v>0</v>
      </c>
      <c r="E49" s="337">
        <f>'Income Statement Act'!BC51-'Income Statement Bud'!BC51</f>
        <v>0</v>
      </c>
      <c r="F49" s="337">
        <f>'Income Statement Act'!BP51-'Income Statement Bud'!BP51</f>
        <v>12100000.000000004</v>
      </c>
      <c r="G49" s="337">
        <f>'Income Statement Act'!CC51-'Income Statement Bud'!CC51</f>
        <v>4400000</v>
      </c>
      <c r="H49" s="337">
        <f>'Income Statement Act'!CP51-'Income Statement Bud'!CP51</f>
        <v>4400000</v>
      </c>
    </row>
    <row r="50" spans="1:8" x14ac:dyDescent="0.35">
      <c r="A50" s="107" t="s">
        <v>211</v>
      </c>
      <c r="B50" s="337">
        <f>'Income Statement Act'!P52-'Income Statement Bud'!P52</f>
        <v>0</v>
      </c>
      <c r="C50" s="337">
        <f>'Income Statement Act'!AC52-'Income Statement Bud'!AC52</f>
        <v>0</v>
      </c>
      <c r="D50" s="337">
        <f>'Income Statement Act'!AP52-'Income Statement Bud'!AP52</f>
        <v>0</v>
      </c>
      <c r="E50" s="337">
        <f>'Income Statement Act'!BC52-'Income Statement Bud'!BC52</f>
        <v>0</v>
      </c>
      <c r="F50" s="337">
        <f>'Income Statement Act'!BP52-'Income Statement Bud'!BP52</f>
        <v>2541000.0000000009</v>
      </c>
      <c r="G50" s="337">
        <f>'Income Statement Act'!CC52-'Income Statement Bud'!CC52</f>
        <v>924000</v>
      </c>
      <c r="H50" s="337">
        <f>'Income Statement Act'!CP52-'Income Statement Bud'!CP52</f>
        <v>924000</v>
      </c>
    </row>
    <row r="51" spans="1:8" x14ac:dyDescent="0.35">
      <c r="A51" s="110" t="s">
        <v>212</v>
      </c>
      <c r="B51" s="337">
        <f>'Income Statement Act'!P53-'Income Statement Bud'!P53</f>
        <v>0</v>
      </c>
      <c r="C51" s="337">
        <f>'Income Statement Act'!AC53-'Income Statement Bud'!AC53</f>
        <v>0</v>
      </c>
      <c r="D51" s="337">
        <f>'Income Statement Act'!AP53-'Income Statement Bud'!AP53</f>
        <v>0</v>
      </c>
      <c r="E51" s="337">
        <f>'Income Statement Act'!BC53-'Income Statement Bud'!BC53</f>
        <v>0</v>
      </c>
      <c r="F51" s="337">
        <f>'Income Statement Act'!BP53-'Income Statement Bud'!BP53</f>
        <v>847000.00000000047</v>
      </c>
      <c r="G51" s="337">
        <f>'Income Statement Act'!CC53-'Income Statement Bud'!CC53</f>
        <v>308000</v>
      </c>
      <c r="H51" s="337">
        <f>'Income Statement Act'!CP53-'Income Statement Bud'!CP53</f>
        <v>308000</v>
      </c>
    </row>
    <row r="52" spans="1:8" ht="15" thickBot="1" x14ac:dyDescent="0.4">
      <c r="A52" s="7" t="s">
        <v>160</v>
      </c>
      <c r="B52" s="337">
        <f>'Income Statement Act'!P54-'Income Statement Bud'!P54</f>
        <v>0</v>
      </c>
      <c r="C52" s="337">
        <f>'Income Statement Act'!AC54-'Income Statement Bud'!AC54</f>
        <v>0</v>
      </c>
      <c r="D52" s="337">
        <f>'Income Statement Act'!AP54-'Income Statement Bud'!AP54</f>
        <v>0</v>
      </c>
      <c r="E52" s="337">
        <f>'Income Statement Act'!BC54-'Income Statement Bud'!BC54</f>
        <v>0</v>
      </c>
      <c r="F52" s="337">
        <f>'Income Statement Act'!BP54-'Income Statement Bud'!BP54</f>
        <v>3388000.0000000009</v>
      </c>
      <c r="G52" s="337">
        <f>'Income Statement Act'!CC54-'Income Statement Bud'!CC54</f>
        <v>1232000</v>
      </c>
      <c r="H52" s="337">
        <f>'Income Statement Act'!CP54-'Income Statement Bud'!CP54</f>
        <v>1232000</v>
      </c>
    </row>
    <row r="53" spans="1:8" x14ac:dyDescent="0.35">
      <c r="A53" s="268"/>
      <c r="B53" s="337"/>
      <c r="C53" s="337"/>
      <c r="D53" s="337"/>
      <c r="E53" s="337"/>
      <c r="F53" s="337"/>
      <c r="G53" s="337"/>
      <c r="H53" s="337"/>
    </row>
    <row r="54" spans="1:8" ht="15" thickBot="1" x14ac:dyDescent="0.4">
      <c r="A54" s="6"/>
      <c r="B54" s="255"/>
      <c r="C54" s="255"/>
      <c r="D54" s="255"/>
      <c r="E54" s="255"/>
      <c r="F54" s="255"/>
      <c r="G54" s="255"/>
      <c r="H54" s="255"/>
    </row>
    <row r="55" spans="1:8" ht="15" thickTop="1" x14ac:dyDescent="0.35">
      <c r="A55" s="103" t="s">
        <v>2</v>
      </c>
      <c r="B55" s="337">
        <f>'Income Statement Act'!P57-'Income Statement Bud'!P57</f>
        <v>0</v>
      </c>
      <c r="C55" s="337">
        <f>'Income Statement Act'!AC57-'Income Statement Bud'!AC57</f>
        <v>0</v>
      </c>
      <c r="D55" s="337">
        <f>'Income Statement Act'!AP57-'Income Statement Bud'!AP57</f>
        <v>0</v>
      </c>
      <c r="E55" s="337">
        <f>'Income Statement Act'!BC57-'Income Statement Bud'!BC57</f>
        <v>-1400000</v>
      </c>
      <c r="F55" s="337">
        <f>'Income Statement Act'!BP57-'Income Statement Bud'!BP57</f>
        <v>8100000.0000000056</v>
      </c>
      <c r="G55" s="337">
        <f>'Income Statement Act'!CC57-'Income Statement Bud'!CC57</f>
        <v>9800000</v>
      </c>
      <c r="H55" s="337">
        <f>'Income Statement Act'!CP57-'Income Statement Bud'!CP57</f>
        <v>0</v>
      </c>
    </row>
    <row r="56" spans="1:8" x14ac:dyDescent="0.35">
      <c r="A56" s="4" t="s">
        <v>137</v>
      </c>
      <c r="B56" s="337">
        <f>'Income Statement Act'!P58-'Income Statement Bud'!P58</f>
        <v>0</v>
      </c>
      <c r="C56" s="337">
        <f>'Income Statement Act'!AC58-'Income Statement Bud'!AC58</f>
        <v>0</v>
      </c>
      <c r="D56" s="337">
        <f>'Income Statement Act'!AP58-'Income Statement Bud'!AP58</f>
        <v>0</v>
      </c>
      <c r="E56" s="337">
        <f>'Income Statement Act'!BC58-'Income Statement Bud'!BC58</f>
        <v>0</v>
      </c>
      <c r="F56" s="337">
        <f>'Income Statement Act'!BP58-'Income Statement Bud'!BP58</f>
        <v>0</v>
      </c>
      <c r="G56" s="337">
        <f>'Income Statement Act'!CC58-'Income Statement Bud'!CC58</f>
        <v>0</v>
      </c>
      <c r="H56" s="337">
        <f>'Income Statement Act'!CP58-'Income Statement Bud'!CP58</f>
        <v>0</v>
      </c>
    </row>
    <row r="57" spans="1:8" x14ac:dyDescent="0.35">
      <c r="A57" s="284" t="s">
        <v>213</v>
      </c>
      <c r="B57" s="337">
        <f>'Income Statement Act'!P59-'Income Statement Bud'!P59</f>
        <v>0</v>
      </c>
      <c r="C57" s="337">
        <f>'Income Statement Act'!AC59-'Income Statement Bud'!AC59</f>
        <v>0</v>
      </c>
      <c r="D57" s="337">
        <f>'Income Statement Act'!AP59-'Income Statement Bud'!AP59</f>
        <v>0</v>
      </c>
      <c r="E57" s="337">
        <f>'Income Statement Act'!BC59-'Income Statement Bud'!BC59</f>
        <v>0</v>
      </c>
      <c r="F57" s="337">
        <f>'Income Statement Act'!BP59-'Income Statement Bud'!BP59</f>
        <v>0</v>
      </c>
      <c r="G57" s="337">
        <f>'Income Statement Act'!CC59-'Income Statement Bud'!CC59</f>
        <v>0</v>
      </c>
      <c r="H57" s="337">
        <f>'Income Statement Act'!CP59-'Income Statement Bud'!CP59</f>
        <v>0</v>
      </c>
    </row>
    <row r="58" spans="1:8" x14ac:dyDescent="0.35">
      <c r="A58" s="103" t="s">
        <v>146</v>
      </c>
      <c r="B58" s="337">
        <f>'Income Statement Act'!P60-'Income Statement Bud'!P60</f>
        <v>0</v>
      </c>
      <c r="C58" s="337">
        <f>'Income Statement Act'!AC60-'Income Statement Bud'!AC60</f>
        <v>0</v>
      </c>
      <c r="D58" s="337">
        <f>'Income Statement Act'!AP60-'Income Statement Bud'!AP60</f>
        <v>0</v>
      </c>
      <c r="E58" s="337">
        <f>'Income Statement Act'!BC60-'Income Statement Bud'!BC60</f>
        <v>-1400000</v>
      </c>
      <c r="F58" s="337">
        <f>'Income Statement Act'!BP60-'Income Statement Bud'!BP60</f>
        <v>4712000.0000000037</v>
      </c>
      <c r="G58" s="337">
        <f>'Income Statement Act'!CC60-'Income Statement Bud'!CC60</f>
        <v>8568000.0000000037</v>
      </c>
      <c r="H58" s="337">
        <f>'Income Statement Act'!CP60-'Income Statement Bud'!CP60</f>
        <v>-1232000</v>
      </c>
    </row>
    <row r="59" spans="1:8" ht="15" thickBot="1" x14ac:dyDescent="0.4">
      <c r="A59" s="127" t="s">
        <v>214</v>
      </c>
      <c r="B59" s="341">
        <f>'Income Statement Act'!P61-'Income Statement Bud'!P61</f>
        <v>0</v>
      </c>
      <c r="C59" s="341">
        <f>'Income Statement Act'!AC61-'Income Statement Bud'!AC61</f>
        <v>0</v>
      </c>
      <c r="D59" s="341">
        <f>'Income Statement Act'!AP61-'Income Statement Bud'!AP61</f>
        <v>0</v>
      </c>
      <c r="E59" s="341">
        <f>'Income Statement Act'!BC61-'Income Statement Bud'!BC61</f>
        <v>-1.3558485034400918</v>
      </c>
      <c r="F59" s="341">
        <f>'Income Statement Act'!BP61-'Income Statement Bud'!BP61</f>
        <v>3.7684820418230014E-2</v>
      </c>
      <c r="G59" s="341">
        <f>'Income Statement Act'!CC61-'Income Statement Bud'!CC61</f>
        <v>4.5955798251811786E-2</v>
      </c>
      <c r="H59" s="341">
        <f>'Income Statement Act'!CP61-'Income Statement Bud'!CP61</f>
        <v>-3.8463940113547812E-3</v>
      </c>
    </row>
  </sheetData>
  <pageMargins left="0.78749999999999998" right="0.78749999999999998" top="1.0249999999999999" bottom="1.0249999999999999" header="0.78749999999999998" footer="0.78749999999999998"/>
  <pageSetup paperSize="9" scale="43" orientation="landscape" r:id="rId1"/>
  <headerFooter>
    <oddHeader>&amp;C&amp;"Arial,Regular"&amp;10&amp;A</oddHeader>
    <oddFooter>&amp;C&amp;"Arial,Regular"&amp;10Page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22D05-8649-4853-B511-EAEE56445D6D}">
  <dimension ref="A1"/>
  <sheetViews>
    <sheetView showGridLines="0" tabSelected="1" workbookViewId="0">
      <selection activeCell="G17" sqref="G17"/>
    </sheetView>
  </sheetViews>
  <sheetFormatPr defaultRowHeight="14.5" x14ac:dyDescent="0.35"/>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84064-BC80-4349-80A6-C707C2175698}">
  <sheetPr>
    <tabColor theme="4"/>
  </sheetPr>
  <dimension ref="A1:I41"/>
  <sheetViews>
    <sheetView workbookViewId="0">
      <selection activeCell="A3" sqref="A3"/>
    </sheetView>
  </sheetViews>
  <sheetFormatPr defaultColWidth="10.81640625" defaultRowHeight="14.5" x14ac:dyDescent="0.35"/>
  <cols>
    <col min="1" max="1" width="26" customWidth="1"/>
    <col min="2" max="2" width="15" hidden="1" customWidth="1"/>
    <col min="3" max="3" width="15.08984375" hidden="1" customWidth="1"/>
    <col min="4" max="5" width="15.08984375" customWidth="1"/>
    <col min="6" max="7" width="15.08984375" hidden="1" customWidth="1"/>
    <col min="9" max="9" width="12" bestFit="1" customWidth="1"/>
  </cols>
  <sheetData>
    <row r="1" spans="1:7" ht="45" customHeight="1" thickBot="1" x14ac:dyDescent="0.85">
      <c r="A1" s="128" t="s">
        <v>183</v>
      </c>
      <c r="B1" s="129"/>
      <c r="C1" s="130"/>
      <c r="D1" s="130"/>
      <c r="E1" s="130"/>
      <c r="F1" s="130"/>
      <c r="G1" s="128"/>
    </row>
    <row r="2" spans="1:7" ht="15" customHeight="1" thickTop="1" x14ac:dyDescent="0.35">
      <c r="A2" s="12"/>
      <c r="B2" s="12"/>
    </row>
    <row r="3" spans="1:7" ht="15" thickBot="1" x14ac:dyDescent="0.4">
      <c r="A3" s="290">
        <v>4000000</v>
      </c>
      <c r="B3" s="102" t="e">
        <f>#REF!</f>
        <v>#REF!</v>
      </c>
      <c r="C3" s="102" t="e">
        <f>#REF!</f>
        <v>#REF!</v>
      </c>
      <c r="D3" s="102" t="s">
        <v>0</v>
      </c>
      <c r="E3" s="102" t="e">
        <f>#REF!</f>
        <v>#REF!</v>
      </c>
      <c r="F3" s="102" t="e">
        <f>#REF!</f>
        <v>#REF!</v>
      </c>
      <c r="G3" s="102" t="e">
        <f>#REF!</f>
        <v>#REF!</v>
      </c>
    </row>
    <row r="4" spans="1:7" ht="15" thickTop="1" x14ac:dyDescent="0.35">
      <c r="A4" s="105"/>
      <c r="B4" s="256"/>
      <c r="C4" s="256"/>
      <c r="D4" s="256"/>
      <c r="E4" s="256"/>
      <c r="F4" s="256"/>
      <c r="G4" s="256"/>
    </row>
    <row r="5" spans="1:7" x14ac:dyDescent="0.35">
      <c r="A5" s="105" t="s">
        <v>184</v>
      </c>
      <c r="B5" s="105"/>
      <c r="C5" s="105"/>
      <c r="D5" s="132"/>
      <c r="E5" s="132"/>
      <c r="F5" s="132"/>
      <c r="G5" s="105"/>
    </row>
    <row r="6" spans="1:7" hidden="1" x14ac:dyDescent="0.35">
      <c r="A6" s="107" t="s">
        <v>185</v>
      </c>
      <c r="B6" s="132"/>
      <c r="C6" s="132"/>
      <c r="G6" s="132"/>
    </row>
    <row r="7" spans="1:7" x14ac:dyDescent="0.35">
      <c r="A7" s="107" t="s">
        <v>132</v>
      </c>
      <c r="B7" s="108"/>
      <c r="C7" s="108"/>
      <c r="D7" s="108">
        <v>250000</v>
      </c>
      <c r="E7" s="108"/>
      <c r="F7" s="108"/>
      <c r="G7" s="108"/>
    </row>
    <row r="8" spans="1:7" hidden="1" x14ac:dyDescent="0.35">
      <c r="A8" s="107" t="s">
        <v>186</v>
      </c>
      <c r="B8" s="108"/>
      <c r="C8" s="108"/>
      <c r="D8" s="108"/>
      <c r="E8" s="108"/>
      <c r="F8" s="108"/>
      <c r="G8" s="108"/>
    </row>
    <row r="9" spans="1:7" hidden="1" x14ac:dyDescent="0.35">
      <c r="A9" s="107" t="s">
        <v>187</v>
      </c>
      <c r="B9" s="108"/>
      <c r="C9" s="108"/>
      <c r="D9" s="108"/>
      <c r="E9" s="108"/>
      <c r="F9" s="108"/>
      <c r="G9" s="108"/>
    </row>
    <row r="10" spans="1:7" hidden="1" x14ac:dyDescent="0.35">
      <c r="A10" s="107" t="s">
        <v>188</v>
      </c>
      <c r="B10" s="108"/>
      <c r="C10" s="108"/>
      <c r="D10" s="108"/>
      <c r="E10" s="108"/>
      <c r="F10" s="108"/>
      <c r="G10" s="108"/>
    </row>
    <row r="11" spans="1:7" hidden="1" x14ac:dyDescent="0.35">
      <c r="A11" s="107" t="s">
        <v>169</v>
      </c>
      <c r="B11" s="108"/>
      <c r="C11" s="108" t="e">
        <f>SUM(#REF!)</f>
        <v>#REF!</v>
      </c>
      <c r="D11" s="108"/>
      <c r="E11" s="108"/>
      <c r="F11" s="108"/>
      <c r="G11" s="108"/>
    </row>
    <row r="12" spans="1:7" ht="15" thickBot="1" x14ac:dyDescent="0.4">
      <c r="A12" s="123" t="s">
        <v>160</v>
      </c>
      <c r="B12" s="124">
        <v>0</v>
      </c>
      <c r="C12" s="124" t="e">
        <f>SUM(C6:C11)</f>
        <v>#REF!</v>
      </c>
      <c r="D12" s="124">
        <f>SUM(D5:D11)</f>
        <v>250000</v>
      </c>
      <c r="E12" s="124">
        <f>SUM(E5:E11)</f>
        <v>0</v>
      </c>
      <c r="F12" s="124">
        <v>0</v>
      </c>
      <c r="G12" s="124">
        <v>0</v>
      </c>
    </row>
    <row r="13" spans="1:7" x14ac:dyDescent="0.35">
      <c r="A13" s="105" t="s">
        <v>189</v>
      </c>
      <c r="B13" s="106"/>
      <c r="C13" s="106"/>
      <c r="D13" s="106"/>
      <c r="E13" s="106"/>
      <c r="F13" s="106"/>
      <c r="G13" s="105"/>
    </row>
    <row r="14" spans="1:7" x14ac:dyDescent="0.35">
      <c r="A14" s="107" t="s">
        <v>190</v>
      </c>
      <c r="B14" s="108"/>
      <c r="C14" s="108"/>
      <c r="D14" s="108">
        <v>1000000</v>
      </c>
      <c r="E14" s="108">
        <v>500000</v>
      </c>
      <c r="F14" s="108"/>
      <c r="G14" s="108"/>
    </row>
    <row r="15" spans="1:7" hidden="1" x14ac:dyDescent="0.35">
      <c r="A15" s="107" t="s">
        <v>191</v>
      </c>
      <c r="B15" s="108"/>
      <c r="C15" s="108"/>
      <c r="D15" s="108"/>
      <c r="E15" s="108"/>
      <c r="F15" s="108"/>
      <c r="G15" s="108"/>
    </row>
    <row r="16" spans="1:7" ht="15" thickBot="1" x14ac:dyDescent="0.4">
      <c r="A16" s="123" t="s">
        <v>160</v>
      </c>
      <c r="B16" s="124">
        <v>0</v>
      </c>
      <c r="C16" s="124">
        <f>SUM(C14:C15)</f>
        <v>0</v>
      </c>
      <c r="D16" s="124">
        <f>SUM(D14:D15)</f>
        <v>1000000</v>
      </c>
      <c r="E16" s="124">
        <f>SUM(E14:E15)</f>
        <v>500000</v>
      </c>
      <c r="F16" s="124">
        <v>0</v>
      </c>
      <c r="G16" s="124">
        <v>0</v>
      </c>
    </row>
    <row r="17" spans="1:7" x14ac:dyDescent="0.35">
      <c r="A17" s="105" t="s">
        <v>64</v>
      </c>
      <c r="B17" s="106"/>
      <c r="C17" s="106"/>
      <c r="D17" s="106"/>
      <c r="E17" s="106"/>
      <c r="F17" s="106"/>
      <c r="G17" s="105"/>
    </row>
    <row r="18" spans="1:7" x14ac:dyDescent="0.35">
      <c r="A18" s="107" t="s">
        <v>192</v>
      </c>
      <c r="B18" s="108"/>
      <c r="C18" s="108"/>
      <c r="D18" s="108">
        <f>1000000-750000</f>
        <v>250000</v>
      </c>
      <c r="E18" s="108">
        <v>500000</v>
      </c>
      <c r="F18" s="108"/>
      <c r="G18" s="108"/>
    </row>
    <row r="19" spans="1:7" x14ac:dyDescent="0.35">
      <c r="A19" s="107" t="s">
        <v>193</v>
      </c>
      <c r="B19" s="108"/>
      <c r="C19" s="108" t="e">
        <f>#REF!</f>
        <v>#REF!</v>
      </c>
      <c r="D19" s="108" t="e">
        <f>#REF!</f>
        <v>#REF!</v>
      </c>
      <c r="E19" s="108" t="e">
        <f>#REF!</f>
        <v>#REF!</v>
      </c>
      <c r="F19" s="108" t="e">
        <f>#REF!</f>
        <v>#REF!</v>
      </c>
      <c r="G19" s="108"/>
    </row>
    <row r="20" spans="1:7" x14ac:dyDescent="0.35">
      <c r="A20" s="107" t="s">
        <v>174</v>
      </c>
      <c r="B20" s="108"/>
      <c r="C20" s="108" t="e">
        <f>#REF!</f>
        <v>#REF!</v>
      </c>
      <c r="D20" s="108" t="e">
        <f>#REF!</f>
        <v>#REF!</v>
      </c>
      <c r="E20" s="108" t="e">
        <f>#REF!</f>
        <v>#REF!</v>
      </c>
      <c r="F20" s="108" t="e">
        <f>#REF!</f>
        <v>#REF!</v>
      </c>
      <c r="G20" s="108"/>
    </row>
    <row r="21" spans="1:7" ht="15" thickBot="1" x14ac:dyDescent="0.4">
      <c r="A21" s="123" t="s">
        <v>160</v>
      </c>
      <c r="B21" s="124">
        <v>0</v>
      </c>
      <c r="C21" s="124" t="e">
        <f>SUM(C18:C20)</f>
        <v>#REF!</v>
      </c>
      <c r="D21" s="124" t="e">
        <f>SUM(D18:D20)</f>
        <v>#REF!</v>
      </c>
      <c r="E21" s="124" t="e">
        <f>SUM(E18:E20)</f>
        <v>#REF!</v>
      </c>
      <c r="F21" s="124">
        <v>0</v>
      </c>
      <c r="G21" s="124">
        <v>0</v>
      </c>
    </row>
    <row r="22" spans="1:7" x14ac:dyDescent="0.35">
      <c r="A22" s="105" t="s">
        <v>194</v>
      </c>
      <c r="B22" s="106"/>
      <c r="C22" s="106"/>
      <c r="D22" s="106"/>
      <c r="E22" s="106"/>
      <c r="F22" s="106"/>
      <c r="G22" s="105"/>
    </row>
    <row r="23" spans="1:7" x14ac:dyDescent="0.35">
      <c r="A23" s="107" t="s">
        <v>109</v>
      </c>
      <c r="B23" s="108"/>
      <c r="C23" s="108"/>
      <c r="D23" s="108">
        <v>200000</v>
      </c>
      <c r="E23" s="108">
        <v>400000</v>
      </c>
      <c r="F23" s="108"/>
      <c r="G23" s="108"/>
    </row>
    <row r="24" spans="1:7" x14ac:dyDescent="0.35">
      <c r="A24" s="107" t="s">
        <v>113</v>
      </c>
      <c r="B24" s="108"/>
      <c r="C24" s="108"/>
      <c r="D24" s="108"/>
      <c r="E24" s="108"/>
      <c r="F24" s="108"/>
      <c r="G24" s="108"/>
    </row>
    <row r="25" spans="1:7" x14ac:dyDescent="0.35">
      <c r="A25" s="107" t="s">
        <v>114</v>
      </c>
      <c r="B25" s="108"/>
      <c r="C25" s="108"/>
      <c r="D25" s="108"/>
      <c r="E25" s="108"/>
      <c r="F25" s="108"/>
      <c r="G25" s="108"/>
    </row>
    <row r="26" spans="1:7" x14ac:dyDescent="0.35">
      <c r="A26" s="107" t="s">
        <v>115</v>
      </c>
      <c r="B26" s="108"/>
      <c r="C26" s="108"/>
      <c r="D26" s="108"/>
      <c r="E26" s="108"/>
      <c r="F26" s="108"/>
      <c r="G26" s="108"/>
    </row>
    <row r="27" spans="1:7" x14ac:dyDescent="0.35">
      <c r="A27" s="107" t="s">
        <v>195</v>
      </c>
      <c r="B27" s="108"/>
      <c r="C27" s="108"/>
      <c r="D27" s="108"/>
      <c r="E27" s="108" t="e">
        <f>#REF!</f>
        <v>#REF!</v>
      </c>
      <c r="F27" s="108" t="e">
        <f>#REF!</f>
        <v>#REF!</v>
      </c>
      <c r="G27" s="108"/>
    </row>
    <row r="28" spans="1:7" ht="15" thickBot="1" x14ac:dyDescent="0.4">
      <c r="A28" s="123" t="s">
        <v>160</v>
      </c>
      <c r="B28" s="124">
        <v>0</v>
      </c>
      <c r="C28" s="124">
        <f>SUM(C23:C27)</f>
        <v>0</v>
      </c>
      <c r="D28" s="124">
        <f>SUM(D23:D27)</f>
        <v>200000</v>
      </c>
      <c r="E28" s="124" t="e">
        <f>SUM(E23:E27)</f>
        <v>#REF!</v>
      </c>
      <c r="F28" s="124">
        <v>0</v>
      </c>
      <c r="G28" s="124">
        <v>0</v>
      </c>
    </row>
    <row r="29" spans="1:7" x14ac:dyDescent="0.35">
      <c r="A29" s="105" t="s">
        <v>196</v>
      </c>
      <c r="B29" s="106"/>
      <c r="C29" s="106"/>
      <c r="D29" s="106"/>
      <c r="E29" s="106"/>
      <c r="F29" s="106"/>
      <c r="G29" s="105"/>
    </row>
    <row r="30" spans="1:7" x14ac:dyDescent="0.35">
      <c r="A30" s="107" t="s">
        <v>126</v>
      </c>
      <c r="B30" s="108"/>
      <c r="C30" s="108" t="e">
        <f>#REF!</f>
        <v>#REF!</v>
      </c>
      <c r="D30" s="108" t="e">
        <f>#REF!</f>
        <v>#REF!</v>
      </c>
      <c r="E30" s="108" t="e">
        <f>#REF!</f>
        <v>#REF!</v>
      </c>
      <c r="F30" s="108" t="e">
        <f>#REF!</f>
        <v>#REF!</v>
      </c>
      <c r="G30" s="108" t="e">
        <f>#REF!</f>
        <v>#REF!</v>
      </c>
    </row>
    <row r="31" spans="1:7" x14ac:dyDescent="0.35">
      <c r="A31" s="107" t="s">
        <v>197</v>
      </c>
      <c r="B31" s="108"/>
      <c r="C31" s="108"/>
      <c r="D31" s="108">
        <v>100000</v>
      </c>
      <c r="E31" s="108">
        <f>D31</f>
        <v>100000</v>
      </c>
      <c r="F31" s="108" t="e">
        <f>#REF!</f>
        <v>#REF!</v>
      </c>
      <c r="G31" s="108" t="e">
        <f>#REF!</f>
        <v>#REF!</v>
      </c>
    </row>
    <row r="32" spans="1:7" x14ac:dyDescent="0.35">
      <c r="A32" s="107" t="s">
        <v>128</v>
      </c>
      <c r="B32" s="108"/>
      <c r="C32" s="108"/>
      <c r="D32" s="108">
        <v>100000</v>
      </c>
      <c r="E32" s="108">
        <f>D32</f>
        <v>100000</v>
      </c>
      <c r="F32" s="108" t="e">
        <f>#REF!</f>
        <v>#REF!</v>
      </c>
      <c r="G32" s="108" t="e">
        <f>#REF!</f>
        <v>#REF!</v>
      </c>
    </row>
    <row r="33" spans="1:9" x14ac:dyDescent="0.35">
      <c r="A33" s="107" t="s">
        <v>198</v>
      </c>
      <c r="B33" s="108"/>
      <c r="C33" s="108"/>
      <c r="D33" s="108">
        <v>250000</v>
      </c>
      <c r="E33" s="108">
        <v>250000</v>
      </c>
      <c r="F33" s="108" t="e">
        <f>#REF!</f>
        <v>#REF!</v>
      </c>
      <c r="G33" s="108" t="e">
        <f>#REF!</f>
        <v>#REF!</v>
      </c>
    </row>
    <row r="34" spans="1:9" ht="15" thickBot="1" x14ac:dyDescent="0.4">
      <c r="A34" s="123" t="s">
        <v>160</v>
      </c>
      <c r="B34" s="124">
        <v>0</v>
      </c>
      <c r="C34" s="124" t="e">
        <f>SUM(C30:C33)</f>
        <v>#REF!</v>
      </c>
      <c r="D34" s="124" t="e">
        <f>SUM(D30:D33)</f>
        <v>#REF!</v>
      </c>
      <c r="E34" s="124" t="e">
        <f>SUM(E30:E33)</f>
        <v>#REF!</v>
      </c>
      <c r="F34" s="124">
        <v>0</v>
      </c>
      <c r="G34" s="124">
        <v>0</v>
      </c>
    </row>
    <row r="35" spans="1:9" x14ac:dyDescent="0.35">
      <c r="A35" s="78"/>
      <c r="B35" s="78"/>
      <c r="C35" s="75"/>
      <c r="D35" s="75"/>
      <c r="E35" s="75"/>
      <c r="F35" s="75"/>
      <c r="G35" s="75"/>
    </row>
    <row r="36" spans="1:9" ht="15" thickBot="1" x14ac:dyDescent="0.4">
      <c r="A36" s="131" t="s">
        <v>199</v>
      </c>
      <c r="B36" s="126"/>
      <c r="C36" s="126" t="e">
        <f>SUM(C12,C16,C21,C28,C34)</f>
        <v>#REF!</v>
      </c>
      <c r="D36" s="126" t="e">
        <f>SUM(D12,D16,D21,D28,D34)</f>
        <v>#REF!</v>
      </c>
      <c r="E36" s="126" t="e">
        <f>SUM(E12,E16,E21,E28,E34)</f>
        <v>#REF!</v>
      </c>
      <c r="F36" s="126">
        <f>SUM(F12,F16,F21,F28,F34)</f>
        <v>0</v>
      </c>
      <c r="G36" s="126"/>
      <c r="H36" s="257"/>
      <c r="I36" s="257" t="e">
        <f>D36+E36</f>
        <v>#REF!</v>
      </c>
    </row>
    <row r="37" spans="1:9" x14ac:dyDescent="0.35">
      <c r="A37" s="3"/>
      <c r="B37" s="8"/>
      <c r="C37" s="3"/>
      <c r="D37" s="3"/>
    </row>
    <row r="38" spans="1:9" x14ac:dyDescent="0.35">
      <c r="A38" s="3" t="s">
        <v>200</v>
      </c>
      <c r="B38" s="3"/>
      <c r="C38" s="3"/>
      <c r="D38" s="3"/>
      <c r="E38" s="3"/>
      <c r="F38" s="3"/>
      <c r="G38" s="3"/>
    </row>
    <row r="39" spans="1:9" x14ac:dyDescent="0.35">
      <c r="A39" s="3" t="s">
        <v>201</v>
      </c>
      <c r="B39" s="3"/>
      <c r="D39" s="257"/>
      <c r="E39" s="3"/>
      <c r="F39" s="3"/>
      <c r="G39" s="3"/>
    </row>
    <row r="40" spans="1:9" x14ac:dyDescent="0.35">
      <c r="A40" s="3" t="s">
        <v>202</v>
      </c>
      <c r="B40" s="8"/>
      <c r="D40" s="257"/>
    </row>
    <row r="41" spans="1:9" x14ac:dyDescent="0.35">
      <c r="A41" s="3"/>
      <c r="B41" s="8"/>
    </row>
  </sheetData>
  <phoneticPr fontId="57" type="noConversion"/>
  <conditionalFormatting sqref="B36:G36">
    <cfRule type="expression" dxfId="1" priority="3">
      <formula>B36&lt;0</formula>
    </cfRule>
  </conditionalFormatting>
  <conditionalFormatting sqref="G36">
    <cfRule type="expression" dxfId="0" priority="1">
      <formula>G36&lt;0</formula>
    </cfRule>
  </conditionalFormatting>
  <pageMargins left="0.7" right="0.7" top="0.75" bottom="0.75" header="0.3" footer="0.3"/>
  <pageSetup paperSize="0" orientation="portrait" horizontalDpi="0" verticalDpi="0" copies="0" r:id="rId1"/>
  <drawing r:id="rId2"/>
  <extLst>
    <ext xmlns:x14="http://schemas.microsoft.com/office/spreadsheetml/2009/9/main" uri="{78C0D931-6437-407d-A8EE-F0AAD7539E65}">
      <x14:conditionalFormattings>
        <x14:conditionalFormatting xmlns:xm="http://schemas.microsoft.com/office/excel/2006/main">
          <x14:cfRule type="iconSet" priority="4" id="{ADACF641-52F0-4E45-B9A9-220C44685A4D}">
            <x14:iconSet iconSet="3Flags" custom="1">
              <x14:cfvo type="percent">
                <xm:f>0</xm:f>
              </x14:cfvo>
              <x14:cfvo type="num" gte="0">
                <xm:f>0</xm:f>
              </x14:cfvo>
              <x14:cfvo type="num">
                <xm:f>1</xm:f>
              </x14:cfvo>
              <x14:cfIcon iconSet="3Flags" iconId="0"/>
              <x14:cfIcon iconSet="NoIcons" iconId="0"/>
              <x14:cfIcon iconSet="NoIcons" iconId="0"/>
            </x14:iconSet>
          </x14:cfRule>
          <xm:sqref>B36:G36</xm:sqref>
        </x14:conditionalFormatting>
        <x14:conditionalFormatting xmlns:xm="http://schemas.microsoft.com/office/excel/2006/main">
          <x14:cfRule type="iconSet" priority="2" id="{53F5D228-B9EB-44E7-BE5D-514F31774DC4}">
            <x14:iconSet iconSet="3Flags" custom="1">
              <x14:cfvo type="percent">
                <xm:f>0</xm:f>
              </x14:cfvo>
              <x14:cfvo type="num" gte="0">
                <xm:f>0</xm:f>
              </x14:cfvo>
              <x14:cfvo type="num">
                <xm:f>1</xm:f>
              </x14:cfvo>
              <x14:cfIcon iconSet="3Flags" iconId="0"/>
              <x14:cfIcon iconSet="NoIcons" iconId="0"/>
              <x14:cfIcon iconSet="NoIcons" iconId="0"/>
            </x14:iconSet>
          </x14:cfRule>
          <xm:sqref>G36</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10ECA-DEB8-4780-B6A0-F73218C675F6}">
  <sheetPr>
    <tabColor rgb="FFBDD7EE"/>
    <pageSetUpPr fitToPage="1"/>
  </sheetPr>
  <dimension ref="A1:Q62"/>
  <sheetViews>
    <sheetView zoomScale="113" zoomScaleNormal="80" zoomScalePageLayoutView="80" workbookViewId="0">
      <selection activeCell="C31" sqref="C31"/>
    </sheetView>
  </sheetViews>
  <sheetFormatPr defaultColWidth="8.81640625" defaultRowHeight="14.5" x14ac:dyDescent="0.35"/>
  <cols>
    <col min="1" max="1" width="63.08984375" customWidth="1"/>
    <col min="2" max="11" width="15.453125" style="14" customWidth="1"/>
  </cols>
  <sheetData>
    <row r="1" spans="1:17" ht="45" customHeight="1" thickBot="1" x14ac:dyDescent="0.4">
      <c r="A1" s="15" t="s">
        <v>205</v>
      </c>
      <c r="B1" s="130"/>
      <c r="C1" s="130"/>
      <c r="D1" s="130"/>
      <c r="E1" s="130"/>
      <c r="F1" s="130"/>
      <c r="G1" s="130"/>
      <c r="H1" s="130"/>
      <c r="I1" s="130"/>
      <c r="J1" s="130"/>
      <c r="K1" s="130"/>
    </row>
    <row r="2" spans="1:17" ht="15" thickTop="1" x14ac:dyDescent="0.35">
      <c r="E2" s="10"/>
      <c r="F2" s="330"/>
      <c r="J2" s="329"/>
      <c r="K2" s="332"/>
    </row>
    <row r="3" spans="1:17" ht="17.25" customHeight="1" thickBot="1" x14ac:dyDescent="0.4">
      <c r="A3" s="6" t="s">
        <v>216</v>
      </c>
      <c r="B3" s="102" t="s">
        <v>217</v>
      </c>
      <c r="C3" s="102" t="s">
        <v>218</v>
      </c>
      <c r="D3" s="102" t="s">
        <v>219</v>
      </c>
      <c r="E3" s="297" t="s">
        <v>220</v>
      </c>
      <c r="F3" s="331" t="s">
        <v>0</v>
      </c>
      <c r="G3" s="302" t="s">
        <v>217</v>
      </c>
      <c r="H3" s="102" t="s">
        <v>218</v>
      </c>
      <c r="I3" s="102" t="s">
        <v>219</v>
      </c>
      <c r="J3" s="297" t="s">
        <v>220</v>
      </c>
      <c r="K3" s="331" t="s">
        <v>1</v>
      </c>
      <c r="M3" s="286"/>
      <c r="N3" s="286"/>
      <c r="O3" s="286"/>
      <c r="P3" s="286"/>
      <c r="Q3" s="286"/>
    </row>
    <row r="4" spans="1:17" ht="17.25" customHeight="1" thickTop="1" x14ac:dyDescent="0.35">
      <c r="A4" s="113" t="s">
        <v>7</v>
      </c>
      <c r="B4" s="114"/>
      <c r="C4" s="114"/>
      <c r="D4" s="114"/>
      <c r="E4" s="114"/>
      <c r="F4" s="309"/>
      <c r="G4" s="114"/>
      <c r="H4" s="114"/>
      <c r="I4" s="114"/>
      <c r="J4" s="114"/>
      <c r="K4" s="326"/>
      <c r="M4" s="286"/>
      <c r="N4" s="286"/>
      <c r="O4" s="286"/>
      <c r="P4" s="286"/>
      <c r="Q4" s="286"/>
    </row>
    <row r="5" spans="1:17" ht="17.25" customHeight="1" x14ac:dyDescent="0.35">
      <c r="A5" s="107" t="s">
        <v>154</v>
      </c>
      <c r="B5" s="108" t="e">
        <f>#REF!+#REF!+#REF!</f>
        <v>#REF!</v>
      </c>
      <c r="C5" s="108" t="e">
        <f>#REF!+#REF!+#REF!</f>
        <v>#REF!</v>
      </c>
      <c r="D5" s="108" t="e">
        <f>#REF!+#REF!+#REF!</f>
        <v>#REF!</v>
      </c>
      <c r="E5" s="108" t="e">
        <f>#REF!+#REF!+#REF!</f>
        <v>#REF!</v>
      </c>
      <c r="F5" s="310" t="e">
        <f>B5+C5+D5+E5</f>
        <v>#REF!</v>
      </c>
      <c r="G5" s="303" t="e">
        <f>#REF!+#REF!+#REF!</f>
        <v>#REF!</v>
      </c>
      <c r="H5" s="108" t="e">
        <f>#REF!+#REF!+#REF!</f>
        <v>#REF!</v>
      </c>
      <c r="I5" s="108" t="e">
        <f>#REF!+#REF!+#REF!</f>
        <v>#REF!</v>
      </c>
      <c r="J5" s="108" t="e">
        <f>#REF!+#REF!+#REF!</f>
        <v>#REF!</v>
      </c>
      <c r="K5" s="310" t="e">
        <f>#REF!</f>
        <v>#REF!</v>
      </c>
      <c r="M5" s="286" t="e">
        <f>E5/E10</f>
        <v>#REF!</v>
      </c>
      <c r="N5" s="286" t="e">
        <f>J5/J10</f>
        <v>#REF!</v>
      </c>
      <c r="O5" s="286" t="e">
        <f>I5/I10</f>
        <v>#REF!</v>
      </c>
      <c r="P5" s="286" t="e">
        <f>H5/H10</f>
        <v>#REF!</v>
      </c>
      <c r="Q5" s="286" t="e">
        <f>K5/K10</f>
        <v>#REF!</v>
      </c>
    </row>
    <row r="6" spans="1:17" ht="17.25" customHeight="1" x14ac:dyDescent="0.35">
      <c r="A6" s="107" t="s">
        <v>155</v>
      </c>
      <c r="B6" s="108" t="e">
        <f>#REF!+#REF!+#REF!</f>
        <v>#REF!</v>
      </c>
      <c r="C6" s="108" t="e">
        <f>#REF!+#REF!+#REF!</f>
        <v>#REF!</v>
      </c>
      <c r="D6" s="108" t="e">
        <f>#REF!+#REF!+#REF!</f>
        <v>#REF!</v>
      </c>
      <c r="E6" s="108" t="e">
        <f>#REF!+#REF!+#REF!</f>
        <v>#REF!</v>
      </c>
      <c r="F6" s="310" t="e">
        <f>B6+C6+D6+E6</f>
        <v>#REF!</v>
      </c>
      <c r="G6" s="303" t="e">
        <f>#REF!+#REF!+#REF!</f>
        <v>#REF!</v>
      </c>
      <c r="H6" s="108" t="e">
        <f>#REF!+#REF!+#REF!</f>
        <v>#REF!</v>
      </c>
      <c r="I6" s="108" t="e">
        <f>#REF!+#REF!+#REF!</f>
        <v>#REF!</v>
      </c>
      <c r="J6" s="108" t="e">
        <f>#REF!+#REF!+#REF!</f>
        <v>#REF!</v>
      </c>
      <c r="K6" s="310" t="e">
        <f>#REF!</f>
        <v>#REF!</v>
      </c>
      <c r="M6" s="286" t="e">
        <f>E6/E10</f>
        <v>#REF!</v>
      </c>
      <c r="N6" s="286" t="e">
        <f>J6/J10</f>
        <v>#REF!</v>
      </c>
      <c r="O6" s="286" t="e">
        <f>I6/I10</f>
        <v>#REF!</v>
      </c>
      <c r="P6" s="286" t="e">
        <f>H6/H10</f>
        <v>#REF!</v>
      </c>
      <c r="Q6" s="286" t="e">
        <f>K6/K10</f>
        <v>#REF!</v>
      </c>
    </row>
    <row r="7" spans="1:17" ht="17.25" customHeight="1" x14ac:dyDescent="0.35">
      <c r="A7" s="107" t="s">
        <v>132</v>
      </c>
      <c r="B7" s="108" t="e">
        <f>#REF!+#REF!+#REF!</f>
        <v>#REF!</v>
      </c>
      <c r="C7" s="108" t="e">
        <f>#REF!+#REF!+#REF!</f>
        <v>#REF!</v>
      </c>
      <c r="D7" s="108" t="e">
        <f>#REF!+#REF!+#REF!</f>
        <v>#REF!</v>
      </c>
      <c r="E7" s="108" t="e">
        <f>#REF!+#REF!+#REF!</f>
        <v>#REF!</v>
      </c>
      <c r="F7" s="310" t="e">
        <f>B7+C7+D7+E7</f>
        <v>#REF!</v>
      </c>
      <c r="G7" s="303" t="e">
        <f>#REF!+#REF!+#REF!</f>
        <v>#REF!</v>
      </c>
      <c r="H7" s="108" t="e">
        <f>#REF!+#REF!+#REF!</f>
        <v>#REF!</v>
      </c>
      <c r="I7" s="108" t="e">
        <f>#REF!+#REF!+#REF!</f>
        <v>#REF!</v>
      </c>
      <c r="J7" s="108" t="e">
        <f>#REF!+#REF!+#REF!</f>
        <v>#REF!</v>
      </c>
      <c r="K7" s="310" t="e">
        <f>#REF!</f>
        <v>#REF!</v>
      </c>
      <c r="M7" s="286" t="e">
        <f>E7/E10</f>
        <v>#REF!</v>
      </c>
      <c r="N7" s="286" t="e">
        <f>J7/J10</f>
        <v>#REF!</v>
      </c>
      <c r="O7" s="286" t="e">
        <f>I7/I10</f>
        <v>#REF!</v>
      </c>
      <c r="P7" s="286" t="e">
        <f>H7/H10</f>
        <v>#REF!</v>
      </c>
      <c r="Q7" s="286" t="e">
        <f>K7/K10</f>
        <v>#REF!</v>
      </c>
    </row>
    <row r="8" spans="1:17" ht="17.25" customHeight="1" x14ac:dyDescent="0.35">
      <c r="A8" s="107" t="s">
        <v>156</v>
      </c>
      <c r="B8" s="108" t="e">
        <f>#REF!+#REF!+#REF!</f>
        <v>#REF!</v>
      </c>
      <c r="C8" s="108" t="e">
        <f>#REF!+#REF!+#REF!</f>
        <v>#REF!</v>
      </c>
      <c r="D8" s="108" t="e">
        <f>#REF!+#REF!+#REF!</f>
        <v>#REF!</v>
      </c>
      <c r="E8" s="108" t="e">
        <f>#REF!+#REF!+#REF!</f>
        <v>#REF!</v>
      </c>
      <c r="F8" s="310" t="e">
        <f>B8+C8+D8+E8</f>
        <v>#REF!</v>
      </c>
      <c r="G8" s="303" t="e">
        <f>#REF!+#REF!+#REF!</f>
        <v>#REF!</v>
      </c>
      <c r="H8" s="108" t="e">
        <f>#REF!+#REF!+#REF!</f>
        <v>#REF!</v>
      </c>
      <c r="I8" s="108" t="e">
        <f>#REF!+#REF!+#REF!</f>
        <v>#REF!</v>
      </c>
      <c r="J8" s="108" t="e">
        <f>#REF!+#REF!+#REF!</f>
        <v>#REF!</v>
      </c>
      <c r="K8" s="310" t="e">
        <f>#REF!</f>
        <v>#REF!</v>
      </c>
      <c r="M8" s="286" t="e">
        <f>E8/E10</f>
        <v>#REF!</v>
      </c>
      <c r="N8" s="286" t="e">
        <f>J8/J10</f>
        <v>#REF!</v>
      </c>
      <c r="O8" s="286" t="e">
        <f>I8/I10</f>
        <v>#REF!</v>
      </c>
      <c r="P8" s="286" t="e">
        <f>H8/H10</f>
        <v>#REF!</v>
      </c>
      <c r="Q8" s="286" t="e">
        <f>K8/K10</f>
        <v>#REF!</v>
      </c>
    </row>
    <row r="9" spans="1:17" ht="17.25" customHeight="1" x14ac:dyDescent="0.35">
      <c r="A9" s="113" t="s">
        <v>206</v>
      </c>
      <c r="B9" s="108" t="e">
        <f>#REF!+#REF!+#REF!</f>
        <v>#REF!</v>
      </c>
      <c r="C9" s="108" t="e">
        <f>#REF!+#REF!+#REF!</f>
        <v>#REF!</v>
      </c>
      <c r="D9" s="108" t="e">
        <f>#REF!+#REF!+#REF!</f>
        <v>#REF!</v>
      </c>
      <c r="E9" s="108" t="e">
        <f>#REF!+#REF!+#REF!</f>
        <v>#REF!</v>
      </c>
      <c r="F9" s="310" t="e">
        <f>B9+C9+D9+E9</f>
        <v>#REF!</v>
      </c>
      <c r="G9" s="303" t="e">
        <f>#REF!+#REF!+#REF!</f>
        <v>#REF!</v>
      </c>
      <c r="H9" s="108" t="e">
        <f>#REF!+#REF!+#REF!</f>
        <v>#REF!</v>
      </c>
      <c r="I9" s="108" t="e">
        <f>#REF!+#REF!+#REF!</f>
        <v>#REF!</v>
      </c>
      <c r="J9" s="108" t="e">
        <f>#REF!+#REF!+#REF!</f>
        <v>#REF!</v>
      </c>
      <c r="K9" s="310" t="e">
        <f>#REF!</f>
        <v>#REF!</v>
      </c>
      <c r="M9" s="286"/>
      <c r="N9" s="286"/>
      <c r="O9" s="286"/>
      <c r="P9" s="286"/>
      <c r="Q9" s="286"/>
    </row>
    <row r="10" spans="1:17" ht="17.25" customHeight="1" thickBot="1" x14ac:dyDescent="0.4">
      <c r="A10" s="115" t="s">
        <v>158</v>
      </c>
      <c r="B10" s="116" t="e">
        <f t="shared" ref="B10:K10" si="0">SUM(B5:B9)</f>
        <v>#REF!</v>
      </c>
      <c r="C10" s="116" t="e">
        <f t="shared" si="0"/>
        <v>#REF!</v>
      </c>
      <c r="D10" s="116" t="e">
        <f t="shared" si="0"/>
        <v>#REF!</v>
      </c>
      <c r="E10" s="116" t="e">
        <f t="shared" si="0"/>
        <v>#REF!</v>
      </c>
      <c r="F10" s="311" t="e">
        <f t="shared" si="0"/>
        <v>#REF!</v>
      </c>
      <c r="G10" s="304" t="e">
        <f t="shared" si="0"/>
        <v>#REF!</v>
      </c>
      <c r="H10" s="116" t="e">
        <f t="shared" si="0"/>
        <v>#REF!</v>
      </c>
      <c r="I10" s="116" t="e">
        <f t="shared" si="0"/>
        <v>#REF!</v>
      </c>
      <c r="J10" s="116" t="e">
        <f t="shared" si="0"/>
        <v>#REF!</v>
      </c>
      <c r="K10" s="311" t="e">
        <f t="shared" si="0"/>
        <v>#REF!</v>
      </c>
      <c r="M10" s="286"/>
      <c r="N10" s="286"/>
      <c r="O10" s="286"/>
      <c r="P10" s="286"/>
      <c r="Q10" s="286"/>
    </row>
    <row r="11" spans="1:17" ht="17.25" customHeight="1" x14ac:dyDescent="0.35">
      <c r="A11" s="6"/>
      <c r="B11" s="6"/>
      <c r="C11" s="6"/>
      <c r="D11" s="6"/>
      <c r="E11" s="6"/>
      <c r="F11" s="312"/>
      <c r="G11" s="6"/>
      <c r="H11" s="6"/>
      <c r="I11" s="6"/>
      <c r="J11" s="6"/>
      <c r="K11" s="312" t="e">
        <f>#REF!</f>
        <v>#REF!</v>
      </c>
      <c r="M11" s="286"/>
      <c r="N11" s="286"/>
      <c r="O11" s="286"/>
      <c r="P11" s="286"/>
      <c r="Q11" s="286"/>
    </row>
    <row r="12" spans="1:17" ht="17.25" customHeight="1" x14ac:dyDescent="0.35">
      <c r="A12" s="2" t="s">
        <v>159</v>
      </c>
      <c r="B12" s="93"/>
      <c r="C12" s="93"/>
      <c r="D12" s="93"/>
      <c r="F12" s="313"/>
      <c r="G12" s="93"/>
      <c r="H12" s="93"/>
      <c r="I12" s="93"/>
      <c r="J12" s="93"/>
      <c r="K12" s="316" t="e">
        <f>#REF!</f>
        <v>#REF!</v>
      </c>
    </row>
    <row r="13" spans="1:17" ht="17.25" customHeight="1" x14ac:dyDescent="0.35">
      <c r="A13" s="3" t="s">
        <v>39</v>
      </c>
      <c r="B13" s="108" t="e">
        <f>#REF!+#REF!+#REF!</f>
        <v>#REF!</v>
      </c>
      <c r="C13" s="108" t="e">
        <f>#REF!+#REF!+#REF!</f>
        <v>#REF!</v>
      </c>
      <c r="D13" s="108" t="e">
        <f>#REF!+#REF!+#REF!</f>
        <v>#REF!</v>
      </c>
      <c r="E13" s="108" t="e">
        <f>#REF!+#REF!+#REF!</f>
        <v>#REF!</v>
      </c>
      <c r="F13" s="310" t="e">
        <f>B13+C13+D13+E13</f>
        <v>#REF!</v>
      </c>
      <c r="G13" s="303" t="e">
        <f>#REF!+#REF!+#REF!</f>
        <v>#REF!</v>
      </c>
      <c r="H13" s="108" t="e">
        <f>#REF!+#REF!+#REF!</f>
        <v>#REF!</v>
      </c>
      <c r="I13" s="108" t="e">
        <f>#REF!+#REF!+#REF!</f>
        <v>#REF!</v>
      </c>
      <c r="J13" s="108" t="e">
        <f>#REF!+#REF!+#REF!</f>
        <v>#REF!</v>
      </c>
      <c r="K13" s="310" t="e">
        <f>#REF!</f>
        <v>#REF!</v>
      </c>
    </row>
    <row r="14" spans="1:17" ht="17.25" customHeight="1" thickBot="1" x14ac:dyDescent="0.4">
      <c r="A14" s="115" t="s">
        <v>160</v>
      </c>
      <c r="B14" s="116" t="e">
        <f t="shared" ref="B14:J14" si="1">SUM(B13:B13)</f>
        <v>#REF!</v>
      </c>
      <c r="C14" s="116" t="e">
        <f t="shared" si="1"/>
        <v>#REF!</v>
      </c>
      <c r="D14" s="116" t="e">
        <f t="shared" si="1"/>
        <v>#REF!</v>
      </c>
      <c r="E14" s="116" t="e">
        <f t="shared" si="1"/>
        <v>#REF!</v>
      </c>
      <c r="F14" s="311" t="e">
        <f t="shared" si="1"/>
        <v>#REF!</v>
      </c>
      <c r="G14" s="304" t="e">
        <f t="shared" si="1"/>
        <v>#REF!</v>
      </c>
      <c r="H14" s="116" t="e">
        <f t="shared" si="1"/>
        <v>#REF!</v>
      </c>
      <c r="I14" s="116" t="e">
        <f t="shared" si="1"/>
        <v>#REF!</v>
      </c>
      <c r="J14" s="116" t="e">
        <f t="shared" si="1"/>
        <v>#REF!</v>
      </c>
      <c r="K14" s="311" t="e">
        <f>#REF!</f>
        <v>#REF!</v>
      </c>
    </row>
    <row r="15" spans="1:17" ht="17.25" customHeight="1" x14ac:dyDescent="0.35">
      <c r="A15" s="6"/>
      <c r="B15" s="6"/>
      <c r="C15" s="6"/>
      <c r="D15" s="6"/>
      <c r="E15" s="6"/>
      <c r="F15" s="312"/>
      <c r="G15" s="6"/>
      <c r="H15" s="6"/>
      <c r="I15" s="6"/>
      <c r="J15" s="6"/>
      <c r="K15" s="312" t="e">
        <f>#REF!</f>
        <v>#REF!</v>
      </c>
    </row>
    <row r="16" spans="1:17" ht="17.25" customHeight="1" thickBot="1" x14ac:dyDescent="0.4">
      <c r="A16" s="117" t="s">
        <v>55</v>
      </c>
      <c r="B16" s="108" t="e">
        <f>#REF!+#REF!+#REF!</f>
        <v>#REF!</v>
      </c>
      <c r="C16" s="108" t="e">
        <f>#REF!+#REF!+#REF!</f>
        <v>#REF!</v>
      </c>
      <c r="D16" s="118" t="e">
        <f>#REF!+#REF!+#REF!</f>
        <v>#REF!</v>
      </c>
      <c r="E16" s="298" t="e">
        <f>#REF!+#REF!+#REF!</f>
        <v>#REF!</v>
      </c>
      <c r="F16" s="314" t="e">
        <f>F10-F14</f>
        <v>#REF!</v>
      </c>
      <c r="G16" s="305" t="e">
        <f>#REF!+#REF!+#REF!</f>
        <v>#REF!</v>
      </c>
      <c r="H16" s="118" t="e">
        <f>#REF!+#REF!+#REF!</f>
        <v>#REF!</v>
      </c>
      <c r="I16" s="118" t="e">
        <f>#REF!+#REF!+#REF!</f>
        <v>#REF!</v>
      </c>
      <c r="J16" s="298" t="e">
        <f>#REF!+#REF!+#REF!</f>
        <v>#REF!</v>
      </c>
      <c r="K16" s="314" t="e">
        <f>#REF!</f>
        <v>#REF!</v>
      </c>
      <c r="N16" s="13"/>
    </row>
    <row r="17" spans="1:12" ht="17.25" customHeight="1" x14ac:dyDescent="0.35">
      <c r="A17" s="119" t="s">
        <v>56</v>
      </c>
      <c r="B17" s="120" t="e">
        <f>IF(B10&gt;0,B16/B10,0)</f>
        <v>#REF!</v>
      </c>
      <c r="C17" s="120" t="e">
        <f t="shared" ref="C17:K17" si="2">IF(C10&gt;0,C16/C10,0)</f>
        <v>#REF!</v>
      </c>
      <c r="D17" s="120" t="e">
        <f t="shared" si="2"/>
        <v>#REF!</v>
      </c>
      <c r="E17" s="299" t="e">
        <f t="shared" si="2"/>
        <v>#REF!</v>
      </c>
      <c r="F17" s="315" t="e">
        <f t="shared" si="2"/>
        <v>#REF!</v>
      </c>
      <c r="G17" s="306" t="e">
        <f t="shared" si="2"/>
        <v>#REF!</v>
      </c>
      <c r="H17" s="120" t="e">
        <f t="shared" si="2"/>
        <v>#REF!</v>
      </c>
      <c r="I17" s="120" t="e">
        <f t="shared" si="2"/>
        <v>#REF!</v>
      </c>
      <c r="J17" s="299" t="e">
        <f t="shared" si="2"/>
        <v>#REF!</v>
      </c>
      <c r="K17" s="315" t="e">
        <f t="shared" si="2"/>
        <v>#REF!</v>
      </c>
    </row>
    <row r="18" spans="1:12" ht="25.5" hidden="1" customHeight="1" x14ac:dyDescent="0.35">
      <c r="F18" s="316"/>
      <c r="K18" s="316" t="e">
        <f>#REF!</f>
        <v>#REF!</v>
      </c>
      <c r="L18" s="14"/>
    </row>
    <row r="19" spans="1:12" ht="17.25" hidden="1" customHeight="1" x14ac:dyDescent="0.35">
      <c r="A19" s="105" t="s">
        <v>207</v>
      </c>
      <c r="B19" s="106"/>
      <c r="C19" s="106"/>
      <c r="D19" s="106"/>
      <c r="E19" s="106"/>
      <c r="F19" s="317"/>
      <c r="G19" s="106"/>
      <c r="H19" s="106"/>
      <c r="I19" s="106"/>
      <c r="J19" s="106"/>
      <c r="K19" s="327" t="e">
        <f>#REF!</f>
        <v>#REF!</v>
      </c>
    </row>
    <row r="20" spans="1:12" ht="17.25" hidden="1" customHeight="1" x14ac:dyDescent="0.35">
      <c r="A20" s="107" t="s">
        <v>63</v>
      </c>
      <c r="B20" s="109"/>
      <c r="C20" s="109"/>
      <c r="D20" s="109"/>
      <c r="E20" s="109"/>
      <c r="F20" s="318"/>
      <c r="G20" s="307"/>
      <c r="H20" s="109"/>
      <c r="I20" s="109"/>
      <c r="J20" s="109"/>
      <c r="K20" s="318" t="e">
        <f>#REF!</f>
        <v>#REF!</v>
      </c>
    </row>
    <row r="21" spans="1:12" ht="17.25" hidden="1" customHeight="1" thickBot="1" x14ac:dyDescent="0.4">
      <c r="A21" s="121" t="s">
        <v>160</v>
      </c>
      <c r="B21" s="122">
        <f t="shared" ref="B21:J21" si="3">SUM(B20)</f>
        <v>0</v>
      </c>
      <c r="C21" s="122">
        <f t="shared" si="3"/>
        <v>0</v>
      </c>
      <c r="D21" s="122">
        <f t="shared" si="3"/>
        <v>0</v>
      </c>
      <c r="E21" s="122">
        <f t="shared" si="3"/>
        <v>0</v>
      </c>
      <c r="F21" s="319">
        <f t="shared" si="3"/>
        <v>0</v>
      </c>
      <c r="G21" s="122">
        <f t="shared" si="3"/>
        <v>0</v>
      </c>
      <c r="H21" s="122">
        <f t="shared" si="3"/>
        <v>0</v>
      </c>
      <c r="I21" s="122">
        <f t="shared" si="3"/>
        <v>0</v>
      </c>
      <c r="J21" s="122">
        <f t="shared" si="3"/>
        <v>0</v>
      </c>
      <c r="K21" s="319" t="e">
        <f>#REF!</f>
        <v>#REF!</v>
      </c>
    </row>
    <row r="22" spans="1:12" ht="17.25" customHeight="1" x14ac:dyDescent="0.35">
      <c r="A22" s="6"/>
      <c r="B22" s="6"/>
      <c r="C22" s="6"/>
      <c r="D22" s="6"/>
      <c r="E22" s="6"/>
      <c r="F22" s="312"/>
      <c r="G22" s="6"/>
      <c r="H22" s="6"/>
      <c r="I22" s="6"/>
      <c r="J22" s="6"/>
      <c r="K22" s="312"/>
    </row>
    <row r="23" spans="1:12" ht="17.25" customHeight="1" x14ac:dyDescent="0.35">
      <c r="A23" s="105" t="s">
        <v>208</v>
      </c>
      <c r="B23" s="106"/>
      <c r="C23" s="106"/>
      <c r="D23" s="106"/>
      <c r="E23" s="106"/>
      <c r="F23" s="317"/>
      <c r="G23" s="106"/>
      <c r="H23" s="106"/>
      <c r="I23" s="106"/>
      <c r="J23" s="106"/>
      <c r="K23" s="327"/>
    </row>
    <row r="24" spans="1:12" ht="17.25" customHeight="1" x14ac:dyDescent="0.35">
      <c r="A24" s="107" t="s">
        <v>163</v>
      </c>
      <c r="B24" s="108" t="e">
        <f>#REF!+#REF!+#REF!</f>
        <v>#REF!</v>
      </c>
      <c r="C24" s="108" t="e">
        <f>#REF!+#REF!+#REF!</f>
        <v>#REF!</v>
      </c>
      <c r="D24" s="108" t="e">
        <f>#REF!+#REF!+#REF!</f>
        <v>#REF!</v>
      </c>
      <c r="E24" s="108" t="e">
        <f>#REF!+#REF!+#REF!</f>
        <v>#REF!</v>
      </c>
      <c r="F24" s="310" t="e">
        <f t="shared" ref="F24:F34" si="4">B24+C24+D24+E24</f>
        <v>#REF!</v>
      </c>
      <c r="G24" s="303" t="e">
        <f>#REF!+#REF!+#REF!</f>
        <v>#REF!</v>
      </c>
      <c r="H24" s="108" t="e">
        <f>#REF!+#REF!+#REF!</f>
        <v>#REF!</v>
      </c>
      <c r="I24" s="108" t="e">
        <f>#REF!+#REF!+#REF!</f>
        <v>#REF!</v>
      </c>
      <c r="J24" s="108" t="e">
        <f>#REF!+#REF!+#REF!</f>
        <v>#REF!</v>
      </c>
      <c r="K24" s="310" t="e">
        <f>#REF!</f>
        <v>#REF!</v>
      </c>
    </row>
    <row r="25" spans="1:12" ht="17.25" customHeight="1" x14ac:dyDescent="0.35">
      <c r="A25" s="107" t="s">
        <v>101</v>
      </c>
      <c r="B25" s="108" t="e">
        <f>#REF!+#REF!+#REF!</f>
        <v>#REF!</v>
      </c>
      <c r="C25" s="108" t="e">
        <f>#REF!+#REF!+#REF!</f>
        <v>#REF!</v>
      </c>
      <c r="D25" s="108" t="e">
        <f>#REF!+#REF!+#REF!</f>
        <v>#REF!</v>
      </c>
      <c r="E25" s="108" t="e">
        <f>#REF!+#REF!+#REF!</f>
        <v>#REF!</v>
      </c>
      <c r="F25" s="310" t="e">
        <f t="shared" si="4"/>
        <v>#REF!</v>
      </c>
      <c r="G25" s="303" t="e">
        <f>#REF!+#REF!+#REF!</f>
        <v>#REF!</v>
      </c>
      <c r="H25" s="108" t="e">
        <f>#REF!+#REF!+#REF!</f>
        <v>#REF!</v>
      </c>
      <c r="I25" s="108" t="e">
        <f>#REF!+#REF!+#REF!</f>
        <v>#REF!</v>
      </c>
      <c r="J25" s="108" t="e">
        <f>#REF!+#REF!+#REF!</f>
        <v>#REF!</v>
      </c>
      <c r="K25" s="310" t="e">
        <f>#REF!</f>
        <v>#REF!</v>
      </c>
    </row>
    <row r="26" spans="1:12" ht="17.25" customHeight="1" x14ac:dyDescent="0.35">
      <c r="A26" s="107" t="s">
        <v>165</v>
      </c>
      <c r="B26" s="108" t="e">
        <f>#REF!+#REF!+#REF!</f>
        <v>#REF!</v>
      </c>
      <c r="C26" s="108" t="e">
        <f>#REF!+#REF!+#REF!</f>
        <v>#REF!</v>
      </c>
      <c r="D26" s="108" t="e">
        <f>#REF!+#REF!+#REF!</f>
        <v>#REF!</v>
      </c>
      <c r="E26" s="108" t="e">
        <f>#REF!+#REF!+#REF!</f>
        <v>#REF!</v>
      </c>
      <c r="F26" s="310" t="e">
        <f t="shared" si="4"/>
        <v>#REF!</v>
      </c>
      <c r="G26" s="303" t="e">
        <f>#REF!+#REF!+#REF!</f>
        <v>#REF!</v>
      </c>
      <c r="H26" s="108" t="e">
        <f>#REF!+#REF!+#REF!</f>
        <v>#REF!</v>
      </c>
      <c r="I26" s="108" t="e">
        <f>#REF!+#REF!+#REF!</f>
        <v>#REF!</v>
      </c>
      <c r="J26" s="108" t="e">
        <f>#REF!+#REF!+#REF!</f>
        <v>#REF!</v>
      </c>
      <c r="K26" s="310" t="e">
        <f>#REF!</f>
        <v>#REF!</v>
      </c>
    </row>
    <row r="27" spans="1:12" ht="17.25" customHeight="1" x14ac:dyDescent="0.35">
      <c r="A27" s="252" t="s">
        <v>166</v>
      </c>
      <c r="B27" s="108" t="e">
        <f>#REF!+#REF!+#REF!</f>
        <v>#REF!</v>
      </c>
      <c r="C27" s="108" t="e">
        <f>#REF!+#REF!+#REF!</f>
        <v>#REF!</v>
      </c>
      <c r="D27" s="108" t="e">
        <f>#REF!+#REF!+#REF!</f>
        <v>#REF!</v>
      </c>
      <c r="E27" s="108" t="e">
        <f>#REF!+#REF!+#REF!</f>
        <v>#REF!</v>
      </c>
      <c r="F27" s="310" t="e">
        <f t="shared" si="4"/>
        <v>#REF!</v>
      </c>
      <c r="G27" s="303" t="e">
        <f>#REF!+#REF!+#REF!</f>
        <v>#REF!</v>
      </c>
      <c r="H27" s="108" t="e">
        <f>#REF!+#REF!+#REF!</f>
        <v>#REF!</v>
      </c>
      <c r="I27" s="108" t="e">
        <f>#REF!+#REF!+#REF!</f>
        <v>#REF!</v>
      </c>
      <c r="J27" s="108" t="e">
        <f>#REF!+#REF!+#REF!</f>
        <v>#REF!</v>
      </c>
      <c r="K27" s="310" t="e">
        <f>#REF!</f>
        <v>#REF!</v>
      </c>
    </row>
    <row r="28" spans="1:12" ht="17.25" customHeight="1" x14ac:dyDescent="0.35">
      <c r="A28" s="3" t="s">
        <v>167</v>
      </c>
      <c r="B28" s="108" t="e">
        <f>#REF!+#REF!+#REF!</f>
        <v>#REF!</v>
      </c>
      <c r="C28" s="108" t="e">
        <f>#REF!+#REF!+#REF!</f>
        <v>#REF!</v>
      </c>
      <c r="D28" s="108" t="e">
        <f>#REF!+#REF!+#REF!</f>
        <v>#REF!</v>
      </c>
      <c r="E28" s="108" t="e">
        <f>#REF!+#REF!+#REF!</f>
        <v>#REF!</v>
      </c>
      <c r="F28" s="310" t="e">
        <f t="shared" si="4"/>
        <v>#REF!</v>
      </c>
      <c r="G28" s="303" t="e">
        <f>#REF!+#REF!+#REF!</f>
        <v>#REF!</v>
      </c>
      <c r="H28" s="108" t="e">
        <f>#REF!+#REF!+#REF!</f>
        <v>#REF!</v>
      </c>
      <c r="I28" s="108" t="e">
        <f>#REF!+#REF!+#REF!</f>
        <v>#REF!</v>
      </c>
      <c r="J28" s="108" t="e">
        <f>#REF!+#REF!+#REF!</f>
        <v>#REF!</v>
      </c>
      <c r="K28" s="310" t="e">
        <f>#REF!</f>
        <v>#REF!</v>
      </c>
    </row>
    <row r="29" spans="1:12" ht="17.25" customHeight="1" x14ac:dyDescent="0.35">
      <c r="A29" s="3" t="s">
        <v>132</v>
      </c>
      <c r="B29" s="108" t="e">
        <f>#REF!+#REF!+#REF!</f>
        <v>#REF!</v>
      </c>
      <c r="C29" s="108" t="e">
        <f>#REF!+#REF!+#REF!</f>
        <v>#REF!</v>
      </c>
      <c r="D29" s="108" t="e">
        <f>#REF!+#REF!+#REF!</f>
        <v>#REF!</v>
      </c>
      <c r="E29" s="108" t="e">
        <f>#REF!+#REF!+#REF!</f>
        <v>#REF!</v>
      </c>
      <c r="F29" s="310" t="e">
        <f t="shared" si="4"/>
        <v>#REF!</v>
      </c>
      <c r="G29" s="303" t="e">
        <f>#REF!+#REF!+#REF!</f>
        <v>#REF!</v>
      </c>
      <c r="H29" s="108" t="e">
        <f>#REF!+#REF!+#REF!</f>
        <v>#REF!</v>
      </c>
      <c r="I29" s="108" t="e">
        <f>#REF!+#REF!+#REF!</f>
        <v>#REF!</v>
      </c>
      <c r="J29" s="108" t="e">
        <f>#REF!+#REF!+#REF!</f>
        <v>#REF!</v>
      </c>
      <c r="K29" s="310" t="e">
        <f>#REF!</f>
        <v>#REF!</v>
      </c>
    </row>
    <row r="30" spans="1:12" ht="17.25" customHeight="1" x14ac:dyDescent="0.35">
      <c r="A30" s="3" t="s">
        <v>168</v>
      </c>
      <c r="B30" s="108" t="e">
        <f>#REF!+#REF!+#REF!</f>
        <v>#REF!</v>
      </c>
      <c r="C30" s="108" t="e">
        <f>#REF!+#REF!+#REF!</f>
        <v>#REF!</v>
      </c>
      <c r="D30" s="108" t="e">
        <f>#REF!+#REF!+#REF!</f>
        <v>#REF!</v>
      </c>
      <c r="E30" s="108" t="e">
        <f>#REF!+#REF!+#REF!</f>
        <v>#REF!</v>
      </c>
      <c r="F30" s="310" t="e">
        <f t="shared" si="4"/>
        <v>#REF!</v>
      </c>
      <c r="G30" s="303" t="e">
        <f>#REF!+#REF!+#REF!</f>
        <v>#REF!</v>
      </c>
      <c r="H30" s="108" t="e">
        <f>#REF!+#REF!+#REF!</f>
        <v>#REF!</v>
      </c>
      <c r="I30" s="108" t="e">
        <f>#REF!+#REF!+#REF!</f>
        <v>#REF!</v>
      </c>
      <c r="J30" s="108" t="e">
        <f>#REF!+#REF!+#REF!</f>
        <v>#REF!</v>
      </c>
      <c r="K30" s="310" t="e">
        <f>#REF!</f>
        <v>#REF!</v>
      </c>
    </row>
    <row r="31" spans="1:12" ht="17.25" customHeight="1" x14ac:dyDescent="0.35">
      <c r="A31" s="3" t="s">
        <v>169</v>
      </c>
      <c r="B31" s="108" t="e">
        <f>#REF!+#REF!+#REF!</f>
        <v>#REF!</v>
      </c>
      <c r="C31" s="108" t="e">
        <f>#REF!+#REF!+#REF!</f>
        <v>#REF!</v>
      </c>
      <c r="D31" s="108" t="e">
        <f>#REF!+#REF!+#REF!</f>
        <v>#REF!</v>
      </c>
      <c r="E31" s="108" t="e">
        <f>#REF!+#REF!+#REF!</f>
        <v>#REF!</v>
      </c>
      <c r="F31" s="310" t="e">
        <f>B31+C31+D31+E31</f>
        <v>#REF!</v>
      </c>
      <c r="G31" s="303" t="e">
        <f>#REF!+#REF!+#REF!</f>
        <v>#REF!</v>
      </c>
      <c r="H31" s="108" t="e">
        <f>#REF!+#REF!+#REF!</f>
        <v>#REF!</v>
      </c>
      <c r="I31" s="108" t="e">
        <f>#REF!+#REF!+#REF!</f>
        <v>#REF!</v>
      </c>
      <c r="J31" s="108" t="e">
        <f>#REF!+#REF!+#REF!</f>
        <v>#REF!</v>
      </c>
      <c r="K31" s="310" t="e">
        <f>#REF!</f>
        <v>#REF!</v>
      </c>
    </row>
    <row r="32" spans="1:12" ht="17.25" hidden="1" customHeight="1" x14ac:dyDescent="0.35">
      <c r="A32" s="4"/>
      <c r="B32" s="108" t="e">
        <f>#REF!+#REF!+#REF!</f>
        <v>#REF!</v>
      </c>
      <c r="C32" s="108" t="e">
        <f>#REF!+#REF!+#REF!</f>
        <v>#REF!</v>
      </c>
      <c r="D32" s="14" t="e">
        <f>#REF!+#REF!+#REF!</f>
        <v>#REF!</v>
      </c>
      <c r="E32" s="14" t="e">
        <f>#REF!+#REF!+#REF!</f>
        <v>#REF!</v>
      </c>
      <c r="F32" s="310" t="e">
        <f t="shared" si="4"/>
        <v>#REF!</v>
      </c>
      <c r="G32" s="303" t="e">
        <f>#REF!+#REF!+#REF!</f>
        <v>#REF!</v>
      </c>
      <c r="H32" s="108" t="e">
        <f>#REF!+#REF!+#REF!</f>
        <v>#REF!</v>
      </c>
      <c r="I32" s="108" t="e">
        <f>#REF!+#REF!+#REF!</f>
        <v>#REF!</v>
      </c>
      <c r="J32" s="108" t="e">
        <f>#REF!+#REF!+#REF!</f>
        <v>#REF!</v>
      </c>
      <c r="K32" s="310" t="e">
        <f>#REF!</f>
        <v>#REF!</v>
      </c>
    </row>
    <row r="33" spans="1:11" ht="17.25" customHeight="1" x14ac:dyDescent="0.35">
      <c r="A33" s="5" t="s">
        <v>143</v>
      </c>
      <c r="B33" s="108" t="e">
        <f>#REF!+#REF!+#REF!</f>
        <v>#REF!</v>
      </c>
      <c r="C33" s="108" t="e">
        <f>#REF!+#REF!+#REF!</f>
        <v>#REF!</v>
      </c>
      <c r="D33" s="108" t="e">
        <f>#REF!+#REF!+#REF!</f>
        <v>#REF!</v>
      </c>
      <c r="E33" s="108" t="e">
        <f>#REF!+#REF!+#REF!</f>
        <v>#REF!</v>
      </c>
      <c r="F33" s="310" t="e">
        <f t="shared" si="4"/>
        <v>#REF!</v>
      </c>
      <c r="G33" s="303" t="e">
        <f>#REF!+#REF!+#REF!</f>
        <v>#REF!</v>
      </c>
      <c r="H33" s="108" t="e">
        <f>#REF!+#REF!+#REF!</f>
        <v>#REF!</v>
      </c>
      <c r="I33" s="108" t="e">
        <f>#REF!+#REF!+#REF!</f>
        <v>#REF!</v>
      </c>
      <c r="J33" s="108" t="e">
        <f>#REF!+#REF!+#REF!</f>
        <v>#REF!</v>
      </c>
      <c r="K33" s="310" t="e">
        <f>#REF!</f>
        <v>#REF!</v>
      </c>
    </row>
    <row r="34" spans="1:11" ht="17.25" customHeight="1" x14ac:dyDescent="0.35">
      <c r="A34" s="5" t="s">
        <v>172</v>
      </c>
      <c r="B34" s="108" t="e">
        <f>#REF!+#REF!+#REF!</f>
        <v>#REF!</v>
      </c>
      <c r="C34" s="108" t="e">
        <f>#REF!+#REF!+#REF!</f>
        <v>#REF!</v>
      </c>
      <c r="D34" s="108" t="e">
        <f>#REF!+#REF!+#REF!</f>
        <v>#REF!</v>
      </c>
      <c r="E34" s="108" t="e">
        <f>#REF!+#REF!+#REF!</f>
        <v>#REF!</v>
      </c>
      <c r="F34" s="310" t="e">
        <f t="shared" si="4"/>
        <v>#REF!</v>
      </c>
      <c r="G34" s="303" t="e">
        <f>#REF!+#REF!+#REF!</f>
        <v>#REF!</v>
      </c>
      <c r="H34" s="108" t="e">
        <f>#REF!+#REF!+#REF!</f>
        <v>#REF!</v>
      </c>
      <c r="I34" s="108" t="e">
        <f>#REF!+#REF!+#REF!</f>
        <v>#REF!</v>
      </c>
      <c r="J34" s="108" t="e">
        <f>#REF!+#REF!+#REF!</f>
        <v>#REF!</v>
      </c>
      <c r="K34" s="310" t="e">
        <f>#REF!</f>
        <v>#REF!</v>
      </c>
    </row>
    <row r="35" spans="1:11" ht="17.25" customHeight="1" thickBot="1" x14ac:dyDescent="0.4">
      <c r="A35" s="121" t="s">
        <v>160</v>
      </c>
      <c r="B35" s="122" t="e">
        <f t="shared" ref="B35:J35" si="5">SUM(B24:B34)</f>
        <v>#REF!</v>
      </c>
      <c r="C35" s="122" t="e">
        <f t="shared" si="5"/>
        <v>#REF!</v>
      </c>
      <c r="D35" s="122" t="e">
        <f t="shared" si="5"/>
        <v>#REF!</v>
      </c>
      <c r="E35" s="122" t="e">
        <f t="shared" si="5"/>
        <v>#REF!</v>
      </c>
      <c r="F35" s="319" t="e">
        <f t="shared" si="5"/>
        <v>#REF!</v>
      </c>
      <c r="G35" s="122" t="e">
        <f t="shared" si="5"/>
        <v>#REF!</v>
      </c>
      <c r="H35" s="122" t="e">
        <f t="shared" si="5"/>
        <v>#REF!</v>
      </c>
      <c r="I35" s="122" t="e">
        <f t="shared" si="5"/>
        <v>#REF!</v>
      </c>
      <c r="J35" s="122" t="e">
        <f t="shared" si="5"/>
        <v>#REF!</v>
      </c>
      <c r="K35" s="319" t="e">
        <f>#REF!</f>
        <v>#REF!</v>
      </c>
    </row>
    <row r="36" spans="1:11" ht="17.25" customHeight="1" x14ac:dyDescent="0.35">
      <c r="A36" s="6"/>
      <c r="B36" s="6"/>
      <c r="C36" s="6"/>
      <c r="D36" s="6"/>
      <c r="E36" s="6"/>
      <c r="F36" s="312"/>
      <c r="G36" s="6"/>
      <c r="H36" s="6"/>
      <c r="I36" s="6"/>
      <c r="J36" s="6"/>
      <c r="K36" s="312"/>
    </row>
    <row r="37" spans="1:11" ht="17.25" customHeight="1" x14ac:dyDescent="0.35">
      <c r="A37" s="105" t="s">
        <v>173</v>
      </c>
      <c r="B37" s="106"/>
      <c r="C37" s="106"/>
      <c r="D37" s="106"/>
      <c r="E37" s="106"/>
      <c r="F37" s="317"/>
      <c r="G37" s="106"/>
      <c r="H37" s="106"/>
      <c r="I37" s="106"/>
      <c r="J37" s="106"/>
      <c r="K37" s="327"/>
    </row>
    <row r="38" spans="1:11" s="85" customFormat="1" ht="17.25" customHeight="1" x14ac:dyDescent="0.35">
      <c r="A38" s="107" t="s">
        <v>209</v>
      </c>
      <c r="B38" s="108"/>
      <c r="C38" s="108"/>
      <c r="D38" s="108"/>
      <c r="E38" s="108"/>
      <c r="F38" s="310">
        <f>B38+C38+D38+E38</f>
        <v>0</v>
      </c>
      <c r="G38" s="303" t="e">
        <f>#REF!</f>
        <v>#REF!</v>
      </c>
      <c r="H38" s="108" t="e">
        <f>#REF!</f>
        <v>#REF!</v>
      </c>
      <c r="I38" s="108" t="e">
        <f>#REF!</f>
        <v>#REF!</v>
      </c>
      <c r="J38" s="108" t="e">
        <f>#REF!</f>
        <v>#REF!</v>
      </c>
      <c r="K38" s="310" t="e">
        <f>#REF!</f>
        <v>#REF!</v>
      </c>
    </row>
    <row r="39" spans="1:11" s="85" customFormat="1" ht="17.25" customHeight="1" thickBot="1" x14ac:dyDescent="0.4">
      <c r="A39" s="121" t="s">
        <v>160</v>
      </c>
      <c r="B39" s="122">
        <f t="shared" ref="B39:J39" si="6">B38</f>
        <v>0</v>
      </c>
      <c r="C39" s="122">
        <f t="shared" si="6"/>
        <v>0</v>
      </c>
      <c r="D39" s="122">
        <f t="shared" si="6"/>
        <v>0</v>
      </c>
      <c r="E39" s="122">
        <f t="shared" si="6"/>
        <v>0</v>
      </c>
      <c r="F39" s="319">
        <f t="shared" si="6"/>
        <v>0</v>
      </c>
      <c r="G39" s="122" t="e">
        <f t="shared" si="6"/>
        <v>#REF!</v>
      </c>
      <c r="H39" s="122" t="e">
        <f t="shared" si="6"/>
        <v>#REF!</v>
      </c>
      <c r="I39" s="122" t="e">
        <f t="shared" si="6"/>
        <v>#REF!</v>
      </c>
      <c r="J39" s="122" t="e">
        <f t="shared" si="6"/>
        <v>#REF!</v>
      </c>
      <c r="K39" s="319" t="e">
        <f>#REF!</f>
        <v>#REF!</v>
      </c>
    </row>
    <row r="40" spans="1:11" ht="17.25" customHeight="1" x14ac:dyDescent="0.35">
      <c r="A40" s="96"/>
      <c r="B40" s="96"/>
      <c r="C40" s="96"/>
      <c r="D40" s="96"/>
      <c r="E40" s="96"/>
      <c r="F40" s="320"/>
      <c r="G40" s="96"/>
      <c r="H40" s="96"/>
      <c r="I40" s="96"/>
      <c r="J40" s="96"/>
      <c r="K40" s="320"/>
    </row>
    <row r="41" spans="1:11" ht="20.75" customHeight="1" thickBot="1" x14ac:dyDescent="0.4">
      <c r="A41" s="125" t="s">
        <v>175</v>
      </c>
      <c r="B41" s="126" t="e">
        <f t="shared" ref="B41:J41" si="7">SUM(B35,B21,B39)</f>
        <v>#REF!</v>
      </c>
      <c r="C41" s="126" t="e">
        <f t="shared" si="7"/>
        <v>#REF!</v>
      </c>
      <c r="D41" s="126" t="e">
        <f t="shared" si="7"/>
        <v>#REF!</v>
      </c>
      <c r="E41" s="300" t="e">
        <f t="shared" si="7"/>
        <v>#REF!</v>
      </c>
      <c r="F41" s="321" t="e">
        <f t="shared" si="7"/>
        <v>#REF!</v>
      </c>
      <c r="G41" s="126" t="e">
        <f t="shared" si="7"/>
        <v>#REF!</v>
      </c>
      <c r="H41" s="126" t="e">
        <f t="shared" si="7"/>
        <v>#REF!</v>
      </c>
      <c r="I41" s="126" t="e">
        <f t="shared" si="7"/>
        <v>#REF!</v>
      </c>
      <c r="J41" s="300" t="e">
        <f t="shared" si="7"/>
        <v>#REF!</v>
      </c>
      <c r="K41" s="321" t="e">
        <f>#REF!</f>
        <v>#REF!</v>
      </c>
    </row>
    <row r="42" spans="1:11" ht="20.75" customHeight="1" thickBot="1" x14ac:dyDescent="0.4">
      <c r="A42" s="125" t="s">
        <v>176</v>
      </c>
      <c r="B42" s="126" t="e">
        <f t="shared" ref="B42:J42" si="8">B16-B41</f>
        <v>#REF!</v>
      </c>
      <c r="C42" s="126" t="e">
        <f t="shared" si="8"/>
        <v>#REF!</v>
      </c>
      <c r="D42" s="126" t="e">
        <f t="shared" si="8"/>
        <v>#REF!</v>
      </c>
      <c r="E42" s="300" t="e">
        <f t="shared" si="8"/>
        <v>#REF!</v>
      </c>
      <c r="F42" s="322" t="e">
        <f t="shared" si="8"/>
        <v>#REF!</v>
      </c>
      <c r="G42" s="126" t="e">
        <f t="shared" si="8"/>
        <v>#REF!</v>
      </c>
      <c r="H42" s="126" t="e">
        <f t="shared" si="8"/>
        <v>#REF!</v>
      </c>
      <c r="I42" s="126" t="e">
        <f t="shared" si="8"/>
        <v>#REF!</v>
      </c>
      <c r="J42" s="300" t="e">
        <f t="shared" si="8"/>
        <v>#REF!</v>
      </c>
      <c r="K42" s="322" t="e">
        <f>#REF!</f>
        <v>#REF!</v>
      </c>
    </row>
    <row r="43" spans="1:11" ht="20.25" customHeight="1" x14ac:dyDescent="0.35">
      <c r="E43" s="94"/>
      <c r="F43" s="316"/>
      <c r="K43" s="328"/>
    </row>
    <row r="44" spans="1:11" x14ac:dyDescent="0.35">
      <c r="A44" s="105" t="s">
        <v>177</v>
      </c>
      <c r="B44" s="106"/>
      <c r="C44" s="106"/>
      <c r="D44" s="106"/>
      <c r="E44" s="106"/>
      <c r="F44" s="317"/>
      <c r="G44" s="106"/>
      <c r="H44" s="106"/>
      <c r="I44" s="106"/>
      <c r="J44" s="106"/>
      <c r="K44" s="327"/>
    </row>
    <row r="45" spans="1:11" ht="17.75" customHeight="1" x14ac:dyDescent="0.35">
      <c r="A45" s="107" t="s">
        <v>178</v>
      </c>
      <c r="B45" s="108" t="e">
        <f>(+#REF!)</f>
        <v>#REF!</v>
      </c>
      <c r="C45" s="108" t="e">
        <f>(#REF!)</f>
        <v>#REF!</v>
      </c>
      <c r="D45" s="108" t="e">
        <f>+#REF!</f>
        <v>#REF!</v>
      </c>
      <c r="E45" s="108" t="e">
        <f>(#REF!)</f>
        <v>#REF!</v>
      </c>
      <c r="F45" s="310" t="e">
        <f>(#REF!)</f>
        <v>#REF!</v>
      </c>
      <c r="G45" s="303" t="e">
        <f>#REF!</f>
        <v>#REF!</v>
      </c>
      <c r="H45" s="108" t="e">
        <f>+#REF!</f>
        <v>#REF!</v>
      </c>
      <c r="I45" s="108" t="e">
        <f>#REF!</f>
        <v>#REF!</v>
      </c>
      <c r="J45" s="108" t="e">
        <f>#REF!</f>
        <v>#REF!</v>
      </c>
      <c r="K45" s="310" t="e">
        <f>#REF!</f>
        <v>#REF!</v>
      </c>
    </row>
    <row r="46" spans="1:11" s="87" customFormat="1" ht="17.75" customHeight="1" x14ac:dyDescent="0.35">
      <c r="A46" s="107" t="s">
        <v>179</v>
      </c>
      <c r="B46" s="108" t="e">
        <f>(+#REF!)</f>
        <v>#REF!</v>
      </c>
      <c r="C46" s="108" t="e">
        <f>(#REF!)</f>
        <v>#REF!</v>
      </c>
      <c r="D46" s="108" t="e">
        <f>+#REF!</f>
        <v>#REF!</v>
      </c>
      <c r="E46" s="108" t="e">
        <f>(#REF!)</f>
        <v>#REF!</v>
      </c>
      <c r="F46" s="310" t="e">
        <f>#REF!</f>
        <v>#REF!</v>
      </c>
      <c r="G46" s="303" t="e">
        <f>#REF!</f>
        <v>#REF!</v>
      </c>
      <c r="H46" s="108" t="e">
        <f>+#REF!</f>
        <v>#REF!</v>
      </c>
      <c r="I46" s="108" t="e">
        <f>#REF!</f>
        <v>#REF!</v>
      </c>
      <c r="J46" s="108" t="e">
        <f>#REF!</f>
        <v>#REF!</v>
      </c>
      <c r="K46" s="310" t="e">
        <f>#REF!</f>
        <v>#REF!</v>
      </c>
    </row>
    <row r="47" spans="1:11" s="87" customFormat="1" ht="17.75" customHeight="1" x14ac:dyDescent="0.35">
      <c r="A47" s="107" t="s">
        <v>210</v>
      </c>
      <c r="B47" s="108" t="e">
        <f>#REF!+#REF!+#REF!</f>
        <v>#REF!</v>
      </c>
      <c r="C47" s="108" t="e">
        <f>#REF!+#REF!+#REF!</f>
        <v>#REF!</v>
      </c>
      <c r="D47" s="108" t="e">
        <f>#REF!+#REF!+#REF!</f>
        <v>#REF!</v>
      </c>
      <c r="E47" s="288" t="e">
        <f>#REF!+#REF!+#REF!</f>
        <v>#REF!</v>
      </c>
      <c r="F47" s="310"/>
      <c r="G47" s="303" t="e">
        <f>#REF!+#REF!+#REF!</f>
        <v>#REF!</v>
      </c>
      <c r="H47" s="108" t="e">
        <f>#REF!+#REF!+#REF!</f>
        <v>#REF!</v>
      </c>
      <c r="I47" s="108" t="e">
        <f>#REF!+#REF!+#REF!</f>
        <v>#REF!</v>
      </c>
      <c r="J47" s="108" t="e">
        <f>#REF!+#REF!+#REF!</f>
        <v>#REF!</v>
      </c>
      <c r="K47" s="310" t="e">
        <f>#REF!</f>
        <v>#REF!</v>
      </c>
    </row>
    <row r="48" spans="1:11" ht="17.75" customHeight="1" x14ac:dyDescent="0.35">
      <c r="A48" s="107" t="s">
        <v>180</v>
      </c>
      <c r="B48" s="108" t="e">
        <f>#REF!+#REF!+#REF!</f>
        <v>#REF!</v>
      </c>
      <c r="C48" s="108" t="e">
        <f>#REF!+#REF!+#REF!</f>
        <v>#REF!</v>
      </c>
      <c r="D48" s="109" t="e">
        <f>#REF!+#REF!+#REF!</f>
        <v>#REF!</v>
      </c>
      <c r="E48" s="109" t="e">
        <f>#REF!+#REF!+#REF!</f>
        <v>#REF!</v>
      </c>
      <c r="F48" s="318" t="e">
        <f>F46+F42</f>
        <v>#REF!</v>
      </c>
      <c r="G48" s="303" t="e">
        <f>#REF!+#REF!+#REF!</f>
        <v>#REF!</v>
      </c>
      <c r="H48" s="108" t="e">
        <f>#REF!+#REF!+#REF!</f>
        <v>#REF!</v>
      </c>
      <c r="I48" s="108" t="e">
        <f>#REF!+#REF!+#REF!</f>
        <v>#REF!</v>
      </c>
      <c r="J48" s="108" t="e">
        <f>#REF!+#REF!+#REF!</f>
        <v>#REF!</v>
      </c>
      <c r="K48" s="310" t="e">
        <f>#REF!</f>
        <v>#REF!</v>
      </c>
    </row>
    <row r="49" spans="1:11" ht="17.75" customHeight="1" x14ac:dyDescent="0.35">
      <c r="A49" s="107" t="s">
        <v>211</v>
      </c>
      <c r="B49" s="108" t="e">
        <f>#REF!+#REF!+#REF!</f>
        <v>#REF!</v>
      </c>
      <c r="C49" s="108" t="e">
        <f>#REF!+#REF!+#REF!</f>
        <v>#REF!</v>
      </c>
      <c r="D49" s="108" t="e">
        <f>#REF!+#REF!+#REF!</f>
        <v>#REF!</v>
      </c>
      <c r="E49" s="108" t="e">
        <f>#REF!+#REF!+#REF!</f>
        <v>#REF!</v>
      </c>
      <c r="F49" s="310" t="e">
        <f>F48*0.21</f>
        <v>#REF!</v>
      </c>
      <c r="G49" s="303" t="e">
        <f>#REF!+#REF!+#REF!</f>
        <v>#REF!</v>
      </c>
      <c r="H49" s="108" t="e">
        <f>#REF!+#REF!+#REF!</f>
        <v>#REF!</v>
      </c>
      <c r="I49" s="108" t="e">
        <f>#REF!+#REF!+#REF!</f>
        <v>#REF!</v>
      </c>
      <c r="J49" s="108" t="e">
        <f>#REF!+#REF!+#REF!</f>
        <v>#REF!</v>
      </c>
      <c r="K49" s="310" t="e">
        <f>#REF!</f>
        <v>#REF!</v>
      </c>
    </row>
    <row r="50" spans="1:11" ht="17.75" customHeight="1" x14ac:dyDescent="0.35">
      <c r="A50" s="110" t="s">
        <v>212</v>
      </c>
      <c r="B50" s="108" t="e">
        <f>#REF!+#REF!+#REF!</f>
        <v>#REF!</v>
      </c>
      <c r="C50" s="108" t="e">
        <f>#REF!+#REF!+#REF!</f>
        <v>#REF!</v>
      </c>
      <c r="D50" s="109" t="e">
        <f>#REF!+#REF!+#REF!</f>
        <v>#REF!</v>
      </c>
      <c r="E50" s="109" t="e">
        <f>#REF!+#REF!+#REF!</f>
        <v>#REF!</v>
      </c>
      <c r="F50" s="318" t="e">
        <f>F48*0.05</f>
        <v>#REF!</v>
      </c>
      <c r="G50" s="303" t="e">
        <f>#REF!+#REF!+#REF!</f>
        <v>#REF!</v>
      </c>
      <c r="H50" s="108" t="e">
        <f>#REF!+#REF!+#REF!</f>
        <v>#REF!</v>
      </c>
      <c r="I50" s="108" t="e">
        <f>#REF!+#REF!+#REF!</f>
        <v>#REF!</v>
      </c>
      <c r="J50" s="108" t="e">
        <f>#REF!+#REF!+#REF!</f>
        <v>#REF!</v>
      </c>
      <c r="K50" s="310" t="e">
        <f>#REF!</f>
        <v>#REF!</v>
      </c>
    </row>
    <row r="51" spans="1:11" ht="17.75" customHeight="1" x14ac:dyDescent="0.35">
      <c r="A51" s="111" t="s">
        <v>160</v>
      </c>
      <c r="B51" s="108" t="e">
        <f>#REF!+#REF!+#REF!</f>
        <v>#REF!</v>
      </c>
      <c r="C51" s="108" t="e">
        <f>#REF!+#REF!+#REF!</f>
        <v>#REF!</v>
      </c>
      <c r="D51" s="112" t="e">
        <f>#REF!+#REF!+#REF!</f>
        <v>#REF!</v>
      </c>
      <c r="E51" s="112" t="e">
        <f>#REF!+#REF!+#REF!</f>
        <v>#REF!</v>
      </c>
      <c r="F51" s="323" t="e">
        <f>SUM(F49:F50)</f>
        <v>#REF!</v>
      </c>
      <c r="G51" s="303" t="e">
        <f>#REF!+#REF!+#REF!</f>
        <v>#REF!</v>
      </c>
      <c r="H51" s="108" t="e">
        <f>#REF!+#REF!+#REF!</f>
        <v>#REF!</v>
      </c>
      <c r="I51" s="108" t="e">
        <f>#REF!+#REF!+#REF!</f>
        <v>#REF!</v>
      </c>
      <c r="J51" s="108" t="e">
        <f>#REF!+#REF!+#REF!</f>
        <v>#REF!</v>
      </c>
      <c r="K51" s="310" t="e">
        <f>#REF!</f>
        <v>#REF!</v>
      </c>
    </row>
    <row r="52" spans="1:11" ht="17.25" customHeight="1" x14ac:dyDescent="0.35">
      <c r="A52" s="111"/>
      <c r="B52" s="112"/>
      <c r="C52" s="112"/>
      <c r="D52" s="112"/>
      <c r="E52" s="112"/>
      <c r="F52" s="323"/>
      <c r="G52" s="112"/>
      <c r="H52" s="112"/>
      <c r="I52" s="112"/>
      <c r="J52" s="112"/>
      <c r="K52" s="310" t="e">
        <f>#REF!</f>
        <v>#REF!</v>
      </c>
    </row>
    <row r="53" spans="1:11" ht="14.25" customHeight="1" x14ac:dyDescent="0.35">
      <c r="A53" s="6"/>
      <c r="B53" s="6"/>
      <c r="C53" s="6"/>
      <c r="D53" s="6"/>
      <c r="E53" s="6"/>
      <c r="F53" s="312"/>
      <c r="G53" s="6"/>
      <c r="H53" s="6"/>
      <c r="I53" s="6"/>
      <c r="J53" s="6"/>
      <c r="K53" s="312"/>
    </row>
    <row r="54" spans="1:11" x14ac:dyDescent="0.35">
      <c r="A54" s="279" t="s">
        <v>2</v>
      </c>
      <c r="B54" s="296" t="e">
        <f t="shared" ref="B54:J54" si="9">B42+B55+B56</f>
        <v>#REF!</v>
      </c>
      <c r="C54" s="296" t="e">
        <f t="shared" si="9"/>
        <v>#REF!</v>
      </c>
      <c r="D54" s="296" t="e">
        <f t="shared" si="9"/>
        <v>#REF!</v>
      </c>
      <c r="E54" s="333" t="e">
        <f t="shared" si="9"/>
        <v>#REF!</v>
      </c>
      <c r="F54" s="324" t="e">
        <f t="shared" si="9"/>
        <v>#REF!</v>
      </c>
      <c r="G54" s="334" t="e">
        <f t="shared" si="9"/>
        <v>#REF!</v>
      </c>
      <c r="H54" s="296" t="e">
        <f t="shared" si="9"/>
        <v>#REF!</v>
      </c>
      <c r="I54" s="296" t="e">
        <f t="shared" si="9"/>
        <v>#REF!</v>
      </c>
      <c r="J54" s="333" t="e">
        <f t="shared" si="9"/>
        <v>#REF!</v>
      </c>
      <c r="K54" s="324" t="e">
        <f>#REF!</f>
        <v>#REF!</v>
      </c>
    </row>
    <row r="55" spans="1:11" x14ac:dyDescent="0.35">
      <c r="A55" s="281" t="s">
        <v>137</v>
      </c>
      <c r="B55" s="108" t="e">
        <f>#REF!+#REF!+#REF!</f>
        <v>#REF!</v>
      </c>
      <c r="C55" s="108" t="e">
        <f>#REF!+#REF!+#REF!</f>
        <v>#REF!</v>
      </c>
      <c r="D55" s="112" t="e">
        <f>#REF!+#REF!+#REF!</f>
        <v>#REF!</v>
      </c>
      <c r="E55" s="112" t="e">
        <f>#REF!+#REF!+#REF!</f>
        <v>#REF!</v>
      </c>
      <c r="F55" s="310" t="e">
        <f>#REF!</f>
        <v>#REF!</v>
      </c>
      <c r="G55" s="112" t="e">
        <f>#REF!+#REF!+#REF!</f>
        <v>#REF!</v>
      </c>
      <c r="H55" s="112" t="e">
        <f>#REF!+#REF!+#REF!</f>
        <v>#REF!</v>
      </c>
      <c r="I55" s="112" t="e">
        <f>#REF!+#REF!+#REF!</f>
        <v>#REF!</v>
      </c>
      <c r="J55" s="112" t="e">
        <f>#REF!+#REF!+#REF!</f>
        <v>#REF!</v>
      </c>
      <c r="K55" s="323" t="e">
        <f>#REF!</f>
        <v>#REF!</v>
      </c>
    </row>
    <row r="56" spans="1:11" x14ac:dyDescent="0.35">
      <c r="A56" s="281" t="s">
        <v>213</v>
      </c>
      <c r="B56" s="108" t="e">
        <f>#REF!+#REF!+#REF!</f>
        <v>#REF!</v>
      </c>
      <c r="C56" s="108" t="e">
        <f>#REF!+#REF!+#REF!</f>
        <v>#REF!</v>
      </c>
      <c r="D56" s="112" t="e">
        <f>#REF!+#REF!+#REF!</f>
        <v>#REF!</v>
      </c>
      <c r="E56" s="112" t="e">
        <f>#REF!+#REF!+#REF!</f>
        <v>#REF!</v>
      </c>
      <c r="F56" s="323" t="e">
        <f>#REF!</f>
        <v>#REF!</v>
      </c>
      <c r="G56" s="112" t="e">
        <f>#REF!</f>
        <v>#REF!</v>
      </c>
      <c r="H56" s="112" t="e">
        <f>#REF!</f>
        <v>#REF!</v>
      </c>
      <c r="I56" s="112" t="e">
        <f>#REF!</f>
        <v>#REF!</v>
      </c>
      <c r="J56" s="112" t="e">
        <f>#REF!</f>
        <v>#REF!</v>
      </c>
      <c r="K56" s="323" t="e">
        <f>#REF!</f>
        <v>#REF!</v>
      </c>
    </row>
    <row r="57" spans="1:11" x14ac:dyDescent="0.35">
      <c r="A57" s="281" t="s">
        <v>177</v>
      </c>
      <c r="B57" s="108" t="e">
        <f t="shared" ref="B57:J57" si="10">B51</f>
        <v>#REF!</v>
      </c>
      <c r="C57" s="108" t="e">
        <f t="shared" si="10"/>
        <v>#REF!</v>
      </c>
      <c r="D57" s="112" t="e">
        <f t="shared" si="10"/>
        <v>#REF!</v>
      </c>
      <c r="E57" s="112" t="e">
        <f t="shared" si="10"/>
        <v>#REF!</v>
      </c>
      <c r="F57" s="323" t="e">
        <f t="shared" si="10"/>
        <v>#REF!</v>
      </c>
      <c r="G57" s="112" t="e">
        <f t="shared" si="10"/>
        <v>#REF!</v>
      </c>
      <c r="H57" s="112" t="e">
        <f t="shared" si="10"/>
        <v>#REF!</v>
      </c>
      <c r="I57" s="112" t="e">
        <f t="shared" si="10"/>
        <v>#REF!</v>
      </c>
      <c r="J57" s="112" t="e">
        <f t="shared" si="10"/>
        <v>#REF!</v>
      </c>
      <c r="K57" s="323" t="e">
        <f>#REF!</f>
        <v>#REF!</v>
      </c>
    </row>
    <row r="58" spans="1:11" x14ac:dyDescent="0.35">
      <c r="A58" s="279" t="s">
        <v>146</v>
      </c>
      <c r="B58" s="280" t="e">
        <f t="shared" ref="B58:J58" si="11">B42-B51-B56-B55</f>
        <v>#REF!</v>
      </c>
      <c r="C58" s="280" t="e">
        <f t="shared" si="11"/>
        <v>#REF!</v>
      </c>
      <c r="D58" s="280" t="e">
        <f t="shared" si="11"/>
        <v>#REF!</v>
      </c>
      <c r="E58" s="301" t="e">
        <f t="shared" si="11"/>
        <v>#REF!</v>
      </c>
      <c r="F58" s="325" t="e">
        <f t="shared" si="11"/>
        <v>#REF!</v>
      </c>
      <c r="G58" s="308" t="e">
        <f t="shared" si="11"/>
        <v>#REF!</v>
      </c>
      <c r="H58" s="280" t="e">
        <f t="shared" si="11"/>
        <v>#REF!</v>
      </c>
      <c r="I58" s="280" t="e">
        <f t="shared" si="11"/>
        <v>#REF!</v>
      </c>
      <c r="J58" s="301" t="e">
        <f t="shared" si="11"/>
        <v>#REF!</v>
      </c>
      <c r="K58" s="325" t="e">
        <f>#REF!</f>
        <v>#REF!</v>
      </c>
    </row>
    <row r="59" spans="1:11" x14ac:dyDescent="0.35">
      <c r="A59" s="281" t="s">
        <v>214</v>
      </c>
      <c r="B59" s="282" t="e">
        <f>IF(B10&gt;0,B58/B10,0)</f>
        <v>#REF!</v>
      </c>
      <c r="C59" s="282" t="e">
        <f t="shared" ref="C59:K59" si="12">IF(C10&gt;0,C58/C10,0)</f>
        <v>#REF!</v>
      </c>
      <c r="D59" s="282" t="e">
        <f t="shared" si="12"/>
        <v>#REF!</v>
      </c>
      <c r="E59" s="282" t="e">
        <f t="shared" si="12"/>
        <v>#REF!</v>
      </c>
      <c r="F59" s="282" t="e">
        <f t="shared" si="12"/>
        <v>#REF!</v>
      </c>
      <c r="G59" s="282" t="e">
        <f t="shared" si="12"/>
        <v>#REF!</v>
      </c>
      <c r="H59" s="282" t="e">
        <f t="shared" si="12"/>
        <v>#REF!</v>
      </c>
      <c r="I59" s="282" t="e">
        <f t="shared" si="12"/>
        <v>#REF!</v>
      </c>
      <c r="J59" s="282" t="e">
        <f t="shared" si="12"/>
        <v>#REF!</v>
      </c>
      <c r="K59" s="282" t="e">
        <f t="shared" si="12"/>
        <v>#REF!</v>
      </c>
    </row>
    <row r="60" spans="1:11" x14ac:dyDescent="0.35">
      <c r="E60" s="293"/>
      <c r="K60" s="293"/>
    </row>
    <row r="61" spans="1:11" x14ac:dyDescent="0.35">
      <c r="A61" s="281" t="s">
        <v>215</v>
      </c>
      <c r="E61" s="294"/>
      <c r="K61" s="294"/>
    </row>
    <row r="62" spans="1:11" x14ac:dyDescent="0.35">
      <c r="B62" s="95"/>
      <c r="C62" s="95"/>
      <c r="D62" s="95"/>
      <c r="E62" s="291"/>
      <c r="F62" s="95"/>
      <c r="G62" s="95"/>
      <c r="H62" s="95"/>
      <c r="I62" s="95"/>
      <c r="J62" s="95"/>
      <c r="K62" s="291"/>
    </row>
  </sheetData>
  <phoneticPr fontId="57" type="noConversion"/>
  <pageMargins left="0.25" right="0.25" top="0.75" bottom="0.75" header="0.3" footer="0.3"/>
  <pageSetup scale="46" fitToHeight="0" orientation="portrait" r:id="rId1"/>
  <headerFooter>
    <oddHeader>&amp;C&amp;"Arial,Regular"&amp;10&amp;A</oddHeader>
    <oddFooter>&amp;C&amp;"Arial,Regular"&amp;10Page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sheetPr>
  <dimension ref="A1:F21"/>
  <sheetViews>
    <sheetView zoomScale="80" zoomScaleNormal="80" zoomScalePageLayoutView="80" workbookViewId="0">
      <selection activeCell="H13" sqref="H13"/>
    </sheetView>
  </sheetViews>
  <sheetFormatPr defaultColWidth="11.453125" defaultRowHeight="14.5" x14ac:dyDescent="0.35"/>
  <cols>
    <col min="1" max="1" width="3.08984375" style="24" customWidth="1"/>
    <col min="2" max="2" width="41" style="24" customWidth="1"/>
    <col min="3" max="3" width="42" style="24" customWidth="1"/>
    <col min="4" max="5" width="22.08984375" style="24" customWidth="1"/>
    <col min="6" max="6" width="22.81640625" style="24" customWidth="1"/>
    <col min="7" max="16384" width="11.453125" style="24"/>
  </cols>
  <sheetData>
    <row r="1" spans="1:6" x14ac:dyDescent="0.35">
      <c r="B1" s="25"/>
      <c r="C1" s="25"/>
      <c r="D1" s="25"/>
      <c r="E1" s="25"/>
      <c r="F1" s="25"/>
    </row>
    <row r="2" spans="1:6" ht="36.5" thickBot="1" x14ac:dyDescent="0.4">
      <c r="B2" s="26" t="s">
        <v>242</v>
      </c>
      <c r="C2" s="27"/>
      <c r="D2" s="27"/>
      <c r="E2" s="27"/>
      <c r="F2" s="27"/>
    </row>
    <row r="3" spans="1:6" ht="15" thickTop="1" x14ac:dyDescent="0.35">
      <c r="B3" s="28"/>
      <c r="C3" s="28"/>
      <c r="D3" s="28"/>
      <c r="E3" s="28"/>
      <c r="F3" s="28"/>
    </row>
    <row r="4" spans="1:6" x14ac:dyDescent="0.35">
      <c r="B4" s="29"/>
      <c r="C4" s="29"/>
      <c r="D4" s="29"/>
      <c r="E4" s="30"/>
      <c r="F4" s="31">
        <v>42583</v>
      </c>
    </row>
    <row r="5" spans="1:6" x14ac:dyDescent="0.35">
      <c r="B5" s="32"/>
      <c r="C5" s="29"/>
      <c r="D5" s="29"/>
      <c r="E5" s="29"/>
      <c r="F5" s="29"/>
    </row>
    <row r="6" spans="1:6" ht="15" customHeight="1" x14ac:dyDescent="0.35">
      <c r="A6" s="33"/>
      <c r="B6" s="36" t="s">
        <v>243</v>
      </c>
      <c r="C6" s="36"/>
      <c r="D6" s="40">
        <f>D14</f>
        <v>880213.33333333326</v>
      </c>
      <c r="E6" s="36"/>
      <c r="F6" s="36"/>
    </row>
    <row r="7" spans="1:6" ht="15" customHeight="1" x14ac:dyDescent="0.35">
      <c r="A7" s="33"/>
      <c r="B7" s="36" t="s">
        <v>244</v>
      </c>
      <c r="C7" s="36"/>
      <c r="D7" s="40">
        <f>D20</f>
        <v>186453.33333333331</v>
      </c>
      <c r="E7" s="36"/>
      <c r="F7" s="36"/>
    </row>
    <row r="8" spans="1:6" ht="15" customHeight="1" x14ac:dyDescent="0.35">
      <c r="A8" s="33"/>
      <c r="B8" s="41" t="s">
        <v>245</v>
      </c>
      <c r="C8" s="42"/>
      <c r="D8" s="43">
        <f>SUM(D6:D7)</f>
        <v>1066666.6666666665</v>
      </c>
      <c r="E8" s="36"/>
      <c r="F8" s="36"/>
    </row>
    <row r="9" spans="1:6" x14ac:dyDescent="0.35">
      <c r="B9" s="29"/>
      <c r="C9" s="29"/>
      <c r="D9" s="29"/>
      <c r="E9" s="29"/>
      <c r="F9" s="29"/>
    </row>
    <row r="10" spans="1:6" x14ac:dyDescent="0.35">
      <c r="B10" s="42" t="s">
        <v>246</v>
      </c>
      <c r="C10" s="42" t="s">
        <v>247</v>
      </c>
      <c r="D10" s="44" t="s">
        <v>248</v>
      </c>
      <c r="E10" s="44" t="s">
        <v>249</v>
      </c>
      <c r="F10" s="44" t="s">
        <v>250</v>
      </c>
    </row>
    <row r="11" spans="1:6" ht="15" customHeight="1" x14ac:dyDescent="0.35">
      <c r="A11" s="33"/>
      <c r="B11" s="45" t="s">
        <v>251</v>
      </c>
      <c r="C11" s="46"/>
      <c r="D11" s="47"/>
      <c r="E11" s="48"/>
      <c r="F11" s="48"/>
    </row>
    <row r="12" spans="1:6" ht="15" customHeight="1" x14ac:dyDescent="0.35">
      <c r="A12" s="33"/>
      <c r="B12" s="49" t="s">
        <v>252</v>
      </c>
      <c r="C12" s="51" t="s">
        <v>253</v>
      </c>
      <c r="D12" s="52">
        <v>858879.99999999988</v>
      </c>
      <c r="E12" s="57">
        <f>$D12/$D$6</f>
        <v>0.97576345128453701</v>
      </c>
      <c r="F12" s="51">
        <f>$D12/$D$8</f>
        <v>0.80520000000000003</v>
      </c>
    </row>
    <row r="13" spans="1:6" ht="15" customHeight="1" x14ac:dyDescent="0.35">
      <c r="A13" s="33"/>
      <c r="B13" s="49" t="s">
        <v>254</v>
      </c>
      <c r="C13" s="51" t="s">
        <v>87</v>
      </c>
      <c r="D13" s="52">
        <v>21333.333333333336</v>
      </c>
      <c r="E13" s="57">
        <f>$D13/$D$6</f>
        <v>2.4236548715462922E-2</v>
      </c>
      <c r="F13" s="51">
        <f>$D13/$D$8</f>
        <v>2.0000000000000004E-2</v>
      </c>
    </row>
    <row r="14" spans="1:6" ht="15" thickBot="1" x14ac:dyDescent="0.4">
      <c r="A14" s="25"/>
      <c r="B14" s="53" t="s">
        <v>160</v>
      </c>
      <c r="C14" s="25"/>
      <c r="D14" s="54">
        <f>SUM(D12:D13)</f>
        <v>880213.33333333326</v>
      </c>
      <c r="E14" s="55">
        <f>SUM(E12:E13)</f>
        <v>0.99999999999999989</v>
      </c>
      <c r="F14" s="55">
        <f>SUM(F12:F13)</f>
        <v>0.82520000000000004</v>
      </c>
    </row>
    <row r="15" spans="1:6" ht="15" thickTop="1" x14ac:dyDescent="0.35">
      <c r="A15" s="25"/>
    </row>
    <row r="16" spans="1:6" x14ac:dyDescent="0.35">
      <c r="A16" s="25"/>
      <c r="B16" s="56" t="s">
        <v>255</v>
      </c>
      <c r="C16" s="36"/>
      <c r="D16" s="52"/>
      <c r="E16" s="51"/>
      <c r="F16" s="51"/>
    </row>
    <row r="17" spans="1:6" ht="15" customHeight="1" x14ac:dyDescent="0.35">
      <c r="A17" s="33"/>
      <c r="B17" s="49" t="s">
        <v>256</v>
      </c>
      <c r="C17" s="51" t="s">
        <v>257</v>
      </c>
      <c r="D17" s="52">
        <v>58453.333333333328</v>
      </c>
      <c r="E17" s="57">
        <v>0</v>
      </c>
      <c r="F17" s="51">
        <f>$D17/$D$8</f>
        <v>5.4800000000000001E-2</v>
      </c>
    </row>
    <row r="18" spans="1:6" ht="15" customHeight="1" x14ac:dyDescent="0.35">
      <c r="A18" s="33"/>
      <c r="B18" s="49" t="s">
        <v>258</v>
      </c>
      <c r="C18" s="51" t="s">
        <v>259</v>
      </c>
      <c r="D18" s="52">
        <v>16000</v>
      </c>
      <c r="E18" s="57">
        <v>0</v>
      </c>
      <c r="F18" s="51">
        <f>$D18/$D$8</f>
        <v>1.5000000000000003E-2</v>
      </c>
    </row>
    <row r="19" spans="1:6" ht="15" customHeight="1" x14ac:dyDescent="0.35">
      <c r="A19" s="33"/>
      <c r="B19" s="49" t="s">
        <v>260</v>
      </c>
      <c r="C19" s="51" t="s">
        <v>261</v>
      </c>
      <c r="D19" s="52">
        <v>112000</v>
      </c>
      <c r="E19" s="57">
        <v>0</v>
      </c>
      <c r="F19" s="51">
        <f>$D19/$D$8</f>
        <v>0.10500000000000001</v>
      </c>
    </row>
    <row r="20" spans="1:6" ht="15" thickBot="1" x14ac:dyDescent="0.4">
      <c r="A20" s="25"/>
      <c r="B20" s="53" t="s">
        <v>160</v>
      </c>
      <c r="C20" s="25"/>
      <c r="D20" s="54">
        <f>SUM(D17:D19)</f>
        <v>186453.33333333331</v>
      </c>
      <c r="E20" s="61">
        <v>0</v>
      </c>
      <c r="F20" s="55">
        <f>SUM(F17:F19)</f>
        <v>0.17480000000000001</v>
      </c>
    </row>
    <row r="21" spans="1:6" ht="15" thickTop="1" x14ac:dyDescent="0.35"/>
  </sheetData>
  <phoneticPr fontId="57" type="noConversion"/>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61"/>
  <sheetViews>
    <sheetView showGridLines="0" zoomScale="80" zoomScaleNormal="80" zoomScaleSheetLayoutView="100" zoomScalePageLayoutView="80" workbookViewId="0">
      <selection activeCell="H13" sqref="H13"/>
    </sheetView>
  </sheetViews>
  <sheetFormatPr defaultColWidth="8.81640625" defaultRowHeight="14.5" x14ac:dyDescent="0.35"/>
  <cols>
    <col min="1" max="1" width="1.81640625" style="24" customWidth="1"/>
    <col min="2" max="2" width="32.81640625" style="24" customWidth="1"/>
    <col min="3" max="3" width="45.81640625" style="24" customWidth="1"/>
    <col min="4" max="6" width="13.81640625" style="24" customWidth="1"/>
    <col min="7" max="7" width="15.81640625" style="24" customWidth="1"/>
    <col min="8" max="16384" width="8.81640625" style="24"/>
  </cols>
  <sheetData>
    <row r="1" spans="1:6" x14ac:dyDescent="0.35">
      <c r="A1" s="25"/>
      <c r="B1" s="25"/>
      <c r="C1" s="25"/>
      <c r="D1" s="25"/>
      <c r="E1" s="25"/>
      <c r="F1" s="25"/>
    </row>
    <row r="2" spans="1:6" ht="42" customHeight="1" thickBot="1" x14ac:dyDescent="0.4">
      <c r="A2" s="33"/>
      <c r="B2" s="34" t="s">
        <v>262</v>
      </c>
      <c r="C2" s="35"/>
      <c r="D2" s="35"/>
      <c r="E2" s="35"/>
      <c r="F2" s="35"/>
    </row>
    <row r="3" spans="1:6" ht="4.5" customHeight="1" thickTop="1" x14ac:dyDescent="0.35">
      <c r="A3" s="33"/>
      <c r="B3" s="33"/>
      <c r="C3" s="33"/>
      <c r="D3" s="33"/>
      <c r="E3" s="33"/>
      <c r="F3" s="33"/>
    </row>
    <row r="4" spans="1:6" ht="17.25" customHeight="1" x14ac:dyDescent="0.35">
      <c r="A4" s="33"/>
      <c r="B4" s="36"/>
      <c r="C4" s="36"/>
      <c r="D4" s="36"/>
      <c r="E4" s="37"/>
      <c r="F4" s="38">
        <v>42583</v>
      </c>
    </row>
    <row r="5" spans="1:6" ht="4.5" customHeight="1" x14ac:dyDescent="0.35">
      <c r="A5" s="33"/>
      <c r="B5" s="39"/>
      <c r="C5" s="36"/>
      <c r="D5" s="36"/>
      <c r="E5" s="36"/>
      <c r="F5" s="36"/>
    </row>
    <row r="6" spans="1:6" ht="15" customHeight="1" x14ac:dyDescent="0.35">
      <c r="A6" s="33"/>
      <c r="B6" s="36" t="s">
        <v>243</v>
      </c>
      <c r="C6" s="36"/>
      <c r="D6" s="40">
        <f>D14</f>
        <v>880213.33333333326</v>
      </c>
      <c r="E6" s="36"/>
      <c r="F6" s="36"/>
    </row>
    <row r="7" spans="1:6" ht="15" customHeight="1" x14ac:dyDescent="0.35">
      <c r="A7" s="33"/>
      <c r="B7" s="36" t="s">
        <v>244</v>
      </c>
      <c r="C7" s="36"/>
      <c r="D7" s="40">
        <f>D30+D19</f>
        <v>186453.33333333334</v>
      </c>
      <c r="E7" s="36"/>
      <c r="F7" s="36"/>
    </row>
    <row r="8" spans="1:6" ht="15" customHeight="1" x14ac:dyDescent="0.35">
      <c r="A8" s="33"/>
      <c r="B8" s="41" t="s">
        <v>245</v>
      </c>
      <c r="C8" s="42"/>
      <c r="D8" s="43">
        <f>SUM(D6:D7)</f>
        <v>1066666.6666666665</v>
      </c>
      <c r="E8" s="36"/>
      <c r="F8" s="36"/>
    </row>
    <row r="9" spans="1:6" ht="15" customHeight="1" x14ac:dyDescent="0.35">
      <c r="A9" s="33"/>
      <c r="B9" s="36"/>
      <c r="C9" s="36"/>
      <c r="D9" s="36"/>
      <c r="E9" s="36"/>
      <c r="F9" s="36"/>
    </row>
    <row r="10" spans="1:6" ht="15" customHeight="1" x14ac:dyDescent="0.35">
      <c r="A10" s="33"/>
      <c r="B10" s="42" t="s">
        <v>263</v>
      </c>
      <c r="C10" s="42" t="s">
        <v>247</v>
      </c>
      <c r="D10" s="44" t="s">
        <v>248</v>
      </c>
      <c r="E10" s="44" t="s">
        <v>249</v>
      </c>
      <c r="F10" s="44" t="s">
        <v>250</v>
      </c>
    </row>
    <row r="11" spans="1:6" ht="15" customHeight="1" x14ac:dyDescent="0.35">
      <c r="A11" s="33"/>
      <c r="B11" s="45" t="s">
        <v>251</v>
      </c>
      <c r="C11" s="46"/>
      <c r="D11" s="47"/>
      <c r="E11" s="48"/>
      <c r="F11" s="48"/>
    </row>
    <row r="12" spans="1:6" ht="15" customHeight="1" x14ac:dyDescent="0.35">
      <c r="A12" s="33"/>
      <c r="B12" s="49" t="s">
        <v>252</v>
      </c>
      <c r="C12" s="36" t="s">
        <v>253</v>
      </c>
      <c r="D12" s="50">
        <v>858879.99999999988</v>
      </c>
      <c r="E12" s="51">
        <f>$D12/$D$6</f>
        <v>0.97576345128453701</v>
      </c>
      <c r="F12" s="51">
        <f>$D12/$D$8</f>
        <v>0.80520000000000003</v>
      </c>
    </row>
    <row r="13" spans="1:6" ht="15" customHeight="1" x14ac:dyDescent="0.35">
      <c r="A13" s="33"/>
      <c r="B13" s="49" t="s">
        <v>264</v>
      </c>
      <c r="C13" s="36" t="s">
        <v>87</v>
      </c>
      <c r="D13" s="52">
        <v>21333.333333333336</v>
      </c>
      <c r="E13" s="51">
        <f>$D13/$D$6</f>
        <v>2.4236548715462922E-2</v>
      </c>
      <c r="F13" s="51">
        <f>$D13/$D$8</f>
        <v>2.0000000000000004E-2</v>
      </c>
    </row>
    <row r="14" spans="1:6" ht="15" thickBot="1" x14ac:dyDescent="0.4">
      <c r="A14" s="25"/>
      <c r="B14" s="53" t="s">
        <v>160</v>
      </c>
      <c r="C14" s="25"/>
      <c r="D14" s="54">
        <f>D12+D13</f>
        <v>880213.33333333326</v>
      </c>
      <c r="E14" s="55">
        <f>E12+E13</f>
        <v>0.99999999999999989</v>
      </c>
      <c r="F14" s="55">
        <f>F12+F13</f>
        <v>0.82520000000000004</v>
      </c>
    </row>
    <row r="15" spans="1:6" ht="15" thickTop="1" x14ac:dyDescent="0.35">
      <c r="A15" s="25"/>
    </row>
    <row r="16" spans="1:6" x14ac:dyDescent="0.35">
      <c r="A16" s="25"/>
    </row>
    <row r="17" spans="1:6" x14ac:dyDescent="0.35">
      <c r="A17" s="25"/>
      <c r="B17" s="56" t="s">
        <v>255</v>
      </c>
      <c r="C17" s="36"/>
      <c r="D17" s="52"/>
      <c r="E17" s="51"/>
      <c r="F17" s="51"/>
    </row>
    <row r="18" spans="1:6" x14ac:dyDescent="0.35">
      <c r="A18" s="25"/>
      <c r="B18" s="49"/>
      <c r="C18" s="51"/>
      <c r="D18" s="52"/>
      <c r="E18" s="57"/>
      <c r="F18" s="58"/>
    </row>
    <row r="19" spans="1:6" x14ac:dyDescent="0.35">
      <c r="A19" s="25"/>
      <c r="B19" s="49" t="s">
        <v>265</v>
      </c>
      <c r="C19" s="51" t="s">
        <v>266</v>
      </c>
      <c r="D19" s="59">
        <v>21119.999999999996</v>
      </c>
      <c r="E19" s="57">
        <v>0</v>
      </c>
      <c r="F19" s="51">
        <f t="shared" ref="F19:F29" si="0">$D19/$D$8</f>
        <v>1.9799999999999998E-2</v>
      </c>
    </row>
    <row r="20" spans="1:6" ht="15" customHeight="1" x14ac:dyDescent="0.35">
      <c r="A20" s="33"/>
      <c r="B20" s="49" t="s">
        <v>267</v>
      </c>
      <c r="C20" s="51" t="s">
        <v>268</v>
      </c>
      <c r="D20" s="52">
        <v>21333.333333333336</v>
      </c>
      <c r="E20" s="57">
        <v>0</v>
      </c>
      <c r="F20" s="51">
        <f t="shared" si="0"/>
        <v>2.0000000000000004E-2</v>
      </c>
    </row>
    <row r="21" spans="1:6" x14ac:dyDescent="0.35">
      <c r="A21" s="25"/>
      <c r="B21" s="49" t="s">
        <v>269</v>
      </c>
      <c r="C21" s="51" t="s">
        <v>270</v>
      </c>
      <c r="D21" s="52">
        <v>16000</v>
      </c>
      <c r="E21" s="57">
        <v>0</v>
      </c>
      <c r="F21" s="51">
        <f t="shared" si="0"/>
        <v>1.5000000000000003E-2</v>
      </c>
    </row>
    <row r="22" spans="1:6" x14ac:dyDescent="0.35">
      <c r="A22" s="25"/>
      <c r="B22" s="49" t="s">
        <v>271</v>
      </c>
      <c r="C22" s="36" t="s">
        <v>272</v>
      </c>
      <c r="D22" s="52">
        <v>16000</v>
      </c>
      <c r="E22" s="57">
        <v>0</v>
      </c>
      <c r="F22" s="51">
        <f t="shared" si="0"/>
        <v>1.5000000000000003E-2</v>
      </c>
    </row>
    <row r="23" spans="1:6" x14ac:dyDescent="0.35">
      <c r="A23" s="25"/>
      <c r="B23" s="49" t="s">
        <v>273</v>
      </c>
      <c r="C23" s="36" t="s">
        <v>274</v>
      </c>
      <c r="D23" s="52">
        <v>16000</v>
      </c>
      <c r="E23" s="57">
        <v>0</v>
      </c>
      <c r="F23" s="51">
        <f t="shared" si="0"/>
        <v>1.5000000000000003E-2</v>
      </c>
    </row>
    <row r="24" spans="1:6" x14ac:dyDescent="0.35">
      <c r="A24" s="25"/>
      <c r="B24" s="49" t="s">
        <v>275</v>
      </c>
      <c r="C24" s="36" t="s">
        <v>276</v>
      </c>
      <c r="D24" s="52">
        <v>16000</v>
      </c>
      <c r="E24" s="57">
        <v>0</v>
      </c>
      <c r="F24" s="51">
        <f t="shared" si="0"/>
        <v>1.5000000000000003E-2</v>
      </c>
    </row>
    <row r="25" spans="1:6" x14ac:dyDescent="0.35">
      <c r="A25" s="25"/>
      <c r="B25" s="49" t="s">
        <v>277</v>
      </c>
      <c r="C25" s="51" t="s">
        <v>278</v>
      </c>
      <c r="D25" s="52">
        <v>16000</v>
      </c>
      <c r="E25" s="57">
        <v>0</v>
      </c>
      <c r="F25" s="51">
        <f t="shared" si="0"/>
        <v>1.5000000000000003E-2</v>
      </c>
    </row>
    <row r="26" spans="1:6" x14ac:dyDescent="0.35">
      <c r="A26" s="25"/>
      <c r="B26" s="49" t="s">
        <v>279</v>
      </c>
      <c r="C26" s="51" t="s">
        <v>280</v>
      </c>
      <c r="D26" s="52">
        <v>16000</v>
      </c>
      <c r="E26" s="57">
        <v>0</v>
      </c>
      <c r="F26" s="51">
        <f t="shared" si="0"/>
        <v>1.5000000000000003E-2</v>
      </c>
    </row>
    <row r="27" spans="1:6" x14ac:dyDescent="0.35">
      <c r="A27" s="25"/>
      <c r="B27" s="49" t="s">
        <v>281</v>
      </c>
      <c r="C27" s="60" t="s">
        <v>282</v>
      </c>
      <c r="D27" s="52">
        <v>16000</v>
      </c>
      <c r="E27" s="57">
        <v>0</v>
      </c>
      <c r="F27" s="51">
        <f t="shared" si="0"/>
        <v>1.5000000000000003E-2</v>
      </c>
    </row>
    <row r="28" spans="1:6" x14ac:dyDescent="0.35">
      <c r="A28" s="25"/>
      <c r="B28" s="49" t="s">
        <v>283</v>
      </c>
      <c r="C28" s="51" t="s">
        <v>284</v>
      </c>
      <c r="D28" s="52">
        <v>16000</v>
      </c>
      <c r="E28" s="57">
        <v>0</v>
      </c>
      <c r="F28" s="51">
        <f t="shared" si="0"/>
        <v>1.5000000000000003E-2</v>
      </c>
    </row>
    <row r="29" spans="1:6" x14ac:dyDescent="0.35">
      <c r="A29" s="25"/>
      <c r="B29" s="49" t="s">
        <v>285</v>
      </c>
      <c r="C29" s="51" t="s">
        <v>284</v>
      </c>
      <c r="D29" s="52">
        <v>16000</v>
      </c>
      <c r="E29" s="57">
        <v>0</v>
      </c>
      <c r="F29" s="51">
        <f t="shared" si="0"/>
        <v>1.5000000000000003E-2</v>
      </c>
    </row>
    <row r="30" spans="1:6" ht="15" thickBot="1" x14ac:dyDescent="0.4">
      <c r="A30" s="25"/>
      <c r="B30" s="53" t="s">
        <v>160</v>
      </c>
      <c r="C30" s="25"/>
      <c r="D30" s="54">
        <f>SUM(D20:D29)</f>
        <v>165333.33333333334</v>
      </c>
      <c r="E30" s="61">
        <v>0</v>
      </c>
      <c r="F30" s="55">
        <f>SUM(F20:F29)</f>
        <v>0.15500000000000003</v>
      </c>
    </row>
    <row r="31" spans="1:6" ht="15" thickTop="1" x14ac:dyDescent="0.35">
      <c r="A31" s="25"/>
    </row>
    <row r="32" spans="1:6" x14ac:dyDescent="0.35">
      <c r="A32" s="25"/>
    </row>
    <row r="33" spans="1:1" x14ac:dyDescent="0.35">
      <c r="A33" s="25"/>
    </row>
    <row r="34" spans="1:1" x14ac:dyDescent="0.35">
      <c r="A34" s="25"/>
    </row>
    <row r="35" spans="1:1" x14ac:dyDescent="0.35">
      <c r="A35" s="25"/>
    </row>
    <row r="60" ht="50.25" customHeight="1" x14ac:dyDescent="0.35"/>
    <row r="61" ht="50.25" customHeight="1" x14ac:dyDescent="0.35"/>
  </sheetData>
  <phoneticPr fontId="57" type="noConversion"/>
  <pageMargins left="0.7" right="0.7" top="0.75" bottom="0.75" header="0.3" footer="0.3"/>
  <pageSetup scale="74"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76"/>
  <sheetViews>
    <sheetView showGridLines="0" zoomScale="80" zoomScaleNormal="80" zoomScaleSheetLayoutView="80" zoomScalePageLayoutView="80" workbookViewId="0">
      <selection activeCell="H13" sqref="H13"/>
    </sheetView>
  </sheetViews>
  <sheetFormatPr defaultColWidth="8.81640625" defaultRowHeight="14.5" x14ac:dyDescent="0.35"/>
  <cols>
    <col min="1" max="1" width="1.81640625" style="24" customWidth="1"/>
    <col min="2" max="2" width="32.81640625" style="24" customWidth="1"/>
    <col min="3" max="3" width="45.81640625" style="24" customWidth="1"/>
    <col min="4" max="6" width="13.81640625" style="24" customWidth="1"/>
    <col min="7" max="7" width="15.81640625" style="24" customWidth="1"/>
    <col min="8" max="16384" width="8.81640625" style="24"/>
  </cols>
  <sheetData>
    <row r="1" spans="1:6" x14ac:dyDescent="0.35">
      <c r="A1" s="25"/>
      <c r="B1" s="25"/>
      <c r="C1" s="25"/>
      <c r="D1" s="25"/>
      <c r="E1" s="25"/>
    </row>
    <row r="2" spans="1:6" ht="42" customHeight="1" thickBot="1" x14ac:dyDescent="0.4">
      <c r="A2" s="33"/>
      <c r="B2" s="34" t="s">
        <v>286</v>
      </c>
      <c r="C2" s="35"/>
      <c r="D2" s="35"/>
      <c r="E2" s="35"/>
      <c r="F2" s="35"/>
    </row>
    <row r="3" spans="1:6" ht="6" customHeight="1" thickTop="1" x14ac:dyDescent="0.35">
      <c r="A3" s="33"/>
      <c r="B3" s="33"/>
      <c r="C3" s="33"/>
      <c r="D3" s="33"/>
      <c r="E3" s="33"/>
      <c r="F3" s="33"/>
    </row>
    <row r="4" spans="1:6" ht="17.25" customHeight="1" x14ac:dyDescent="0.35">
      <c r="A4" s="33"/>
      <c r="B4" s="36"/>
      <c r="C4" s="36"/>
      <c r="E4" s="36"/>
      <c r="F4" s="38">
        <v>42583</v>
      </c>
    </row>
    <row r="5" spans="1:6" ht="6" customHeight="1" x14ac:dyDescent="0.35">
      <c r="A5" s="33"/>
      <c r="B5" s="36"/>
      <c r="C5" s="36"/>
      <c r="E5" s="36"/>
      <c r="F5" s="38"/>
    </row>
    <row r="6" spans="1:6" ht="18" customHeight="1" x14ac:dyDescent="0.35">
      <c r="A6" s="33"/>
      <c r="B6" s="42" t="s">
        <v>287</v>
      </c>
      <c r="C6" s="36"/>
      <c r="E6" s="62" t="s">
        <v>248</v>
      </c>
      <c r="F6" s="62" t="s">
        <v>241</v>
      </c>
    </row>
    <row r="7" spans="1:6" ht="15" customHeight="1" x14ac:dyDescent="0.35">
      <c r="A7" s="33"/>
      <c r="B7" s="49" t="s">
        <v>288</v>
      </c>
      <c r="C7" s="36"/>
      <c r="E7" s="52">
        <f>F7*$E$9</f>
        <v>1041066.6666666665</v>
      </c>
      <c r="F7" s="60">
        <v>0.97599999999999998</v>
      </c>
    </row>
    <row r="8" spans="1:6" ht="15" customHeight="1" x14ac:dyDescent="0.35">
      <c r="A8" s="33"/>
      <c r="B8" s="49" t="s">
        <v>289</v>
      </c>
      <c r="C8" s="36"/>
      <c r="E8" s="52">
        <f>F8*$E$9</f>
        <v>25599.999999999996</v>
      </c>
      <c r="F8" s="60">
        <v>2.4E-2</v>
      </c>
    </row>
    <row r="9" spans="1:6" x14ac:dyDescent="0.35">
      <c r="A9" s="33"/>
      <c r="B9" s="63" t="s">
        <v>160</v>
      </c>
      <c r="C9" s="42"/>
      <c r="E9" s="64">
        <v>1066666.6666666665</v>
      </c>
      <c r="F9" s="48">
        <f>SUM(F7:F8)</f>
        <v>1</v>
      </c>
    </row>
    <row r="10" spans="1:6" x14ac:dyDescent="0.35">
      <c r="A10" s="33"/>
      <c r="B10" s="63"/>
      <c r="C10" s="42"/>
      <c r="E10" s="52"/>
      <c r="F10" s="51"/>
    </row>
    <row r="11" spans="1:6" ht="15" customHeight="1" x14ac:dyDescent="0.35">
      <c r="A11" s="33"/>
      <c r="B11" s="49" t="s">
        <v>290</v>
      </c>
      <c r="C11" s="36"/>
      <c r="E11" s="52">
        <v>-21333.333333333336</v>
      </c>
      <c r="F11" s="51">
        <f>-E11/$E$9</f>
        <v>2.0000000000000004E-2</v>
      </c>
    </row>
    <row r="12" spans="1:6" x14ac:dyDescent="0.35">
      <c r="A12" s="33"/>
      <c r="B12" s="63" t="s">
        <v>291</v>
      </c>
      <c r="C12" s="36"/>
      <c r="E12" s="47">
        <f>E9+E11</f>
        <v>1045333.3333333331</v>
      </c>
      <c r="F12" s="48">
        <f>E12/$E$9</f>
        <v>0.98</v>
      </c>
    </row>
    <row r="13" spans="1:6" x14ac:dyDescent="0.35">
      <c r="A13" s="33"/>
      <c r="B13" s="63"/>
      <c r="C13" s="36"/>
      <c r="E13" s="52"/>
      <c r="F13" s="51"/>
    </row>
    <row r="14" spans="1:6" ht="15" customHeight="1" x14ac:dyDescent="0.35">
      <c r="A14" s="33"/>
      <c r="B14" s="49" t="s">
        <v>292</v>
      </c>
      <c r="C14" s="36"/>
      <c r="E14" s="52">
        <v>-165333.33333333334</v>
      </c>
      <c r="F14" s="51">
        <f>-E14/$E$9</f>
        <v>0.15500000000000003</v>
      </c>
    </row>
    <row r="15" spans="1:6" ht="15" customHeight="1" x14ac:dyDescent="0.35">
      <c r="A15" s="33"/>
      <c r="B15" s="65" t="s">
        <v>293</v>
      </c>
      <c r="C15" s="36"/>
      <c r="E15" s="43">
        <f>E12+E14</f>
        <v>879999.99999999977</v>
      </c>
      <c r="F15" s="66">
        <f>E15/$E$9</f>
        <v>0.82499999999999996</v>
      </c>
    </row>
    <row r="16" spans="1:6" ht="15" customHeight="1" x14ac:dyDescent="0.35">
      <c r="A16" s="33"/>
      <c r="B16" s="36"/>
      <c r="C16" s="36"/>
      <c r="E16" s="36"/>
      <c r="F16" s="36"/>
    </row>
    <row r="17" spans="1:6" ht="15" customHeight="1" x14ac:dyDescent="0.35">
      <c r="A17" s="33"/>
      <c r="B17" s="67" t="s">
        <v>294</v>
      </c>
      <c r="C17" s="46"/>
      <c r="D17" s="46"/>
      <c r="E17" s="46"/>
      <c r="F17" s="46"/>
    </row>
    <row r="18" spans="1:6" ht="15" customHeight="1" x14ac:dyDescent="0.35">
      <c r="A18" s="33"/>
      <c r="B18" s="49" t="s">
        <v>252</v>
      </c>
      <c r="C18" s="36"/>
      <c r="D18" s="52"/>
      <c r="E18" s="52">
        <f>$F$15*E7</f>
        <v>858879.99999999988</v>
      </c>
      <c r="F18" s="68">
        <f>$F$15*F7</f>
        <v>0.80519999999999992</v>
      </c>
    </row>
    <row r="19" spans="1:6" ht="15" customHeight="1" x14ac:dyDescent="0.35">
      <c r="A19" s="33"/>
      <c r="B19" s="69" t="s">
        <v>265</v>
      </c>
      <c r="C19" s="70"/>
      <c r="D19" s="71"/>
      <c r="E19" s="71">
        <f>$F$15*E8</f>
        <v>21119.999999999996</v>
      </c>
      <c r="F19" s="72">
        <f>$F$15*F8</f>
        <v>1.9799999999999998E-2</v>
      </c>
    </row>
    <row r="20" spans="1:6" ht="15" customHeight="1" x14ac:dyDescent="0.35">
      <c r="A20" s="33"/>
      <c r="B20" s="36"/>
      <c r="C20" s="36"/>
      <c r="D20" s="36"/>
      <c r="E20" s="36"/>
    </row>
    <row r="21" spans="1:6" ht="15" customHeight="1" x14ac:dyDescent="0.35">
      <c r="A21" s="33"/>
      <c r="B21" s="73" t="s">
        <v>295</v>
      </c>
      <c r="C21" s="36"/>
      <c r="D21" s="36"/>
      <c r="E21" s="36"/>
    </row>
    <row r="22" spans="1:6" ht="15" customHeight="1" x14ac:dyDescent="0.35">
      <c r="A22" s="33"/>
      <c r="B22" s="33"/>
      <c r="C22" s="33"/>
      <c r="D22" s="33"/>
      <c r="E22" s="33"/>
    </row>
    <row r="23" spans="1:6" ht="15" customHeight="1" x14ac:dyDescent="0.35"/>
    <row r="24" spans="1:6" ht="15" customHeight="1" x14ac:dyDescent="0.35">
      <c r="E24" s="59"/>
    </row>
    <row r="25" spans="1:6" ht="15" customHeight="1" x14ac:dyDescent="0.35"/>
    <row r="26" spans="1:6" ht="15" customHeight="1" x14ac:dyDescent="0.35"/>
    <row r="27" spans="1:6" ht="15" customHeight="1" x14ac:dyDescent="0.35"/>
    <row r="28" spans="1:6" ht="15" customHeight="1" x14ac:dyDescent="0.35"/>
    <row r="34" ht="6" customHeight="1" x14ac:dyDescent="0.35"/>
    <row r="35" ht="15" customHeight="1" x14ac:dyDescent="0.35"/>
    <row r="75" ht="50.25" customHeight="1" x14ac:dyDescent="0.35"/>
    <row r="76" ht="50.25" customHeight="1" x14ac:dyDescent="0.35"/>
  </sheetData>
  <phoneticPr fontId="57" type="noConversion"/>
  <printOptions horizontalCentered="1"/>
  <pageMargins left="0.7" right="0.7" top="0.75" bottom="0.75" header="0.3" footer="0.3"/>
  <pageSetup scale="7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xr</vt:lpstr>
      <vt:lpstr>Global Assumptions </vt:lpstr>
      <vt:lpstr>Capital Use (15M)</vt:lpstr>
      <vt:lpstr>Capital Use (15M inv)</vt:lpstr>
      <vt:lpstr>Test Instructions</vt:lpstr>
      <vt:lpstr>Income Statement Bud</vt:lpstr>
      <vt:lpstr>Income Statement Act</vt:lpstr>
      <vt:lpstr>Variances</vt:lpstr>
      <vt:lpstr>Explanation</vt:lpstr>
      <vt:lpstr>Capital Use (4M)</vt:lpstr>
      <vt:lpstr>Quarter '19 '20 P_L</vt:lpstr>
      <vt:lpstr>External Cap Table</vt:lpstr>
      <vt:lpstr>Summary Cap Table Internal</vt:lpstr>
      <vt:lpstr>Dilutable Shareholder Calc</vt:lpstr>
      <vt:lpstr>'Global Assumptions '!Print_Area</vt:lpstr>
      <vt:lpstr>'Income Statement Act'!Print_Area</vt:lpstr>
      <vt:lpstr>'Income Statement Bud'!Print_Area</vt:lpstr>
      <vt:lpstr>'Quarter ''19 ''20 P_L'!Print_Area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Model Revisions</dc:title>
  <dc:subject/>
  <dc:creator>Japtej Singh</dc:creator>
  <cp:keywords/>
  <dc:description/>
  <cp:lastModifiedBy>Admin</cp:lastModifiedBy>
  <cp:revision>2</cp:revision>
  <dcterms:created xsi:type="dcterms:W3CDTF">2008-01-25T18:43:47Z</dcterms:created>
  <dcterms:modified xsi:type="dcterms:W3CDTF">2020-08-25T01:38:13Z</dcterms:modified>
  <cp:category/>
  <cp:contentStatus/>
</cp:coreProperties>
</file>